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315" windowHeight="11055"/>
  </bookViews>
  <sheets>
    <sheet name="Modèle" sheetId="4" r:id="rId1"/>
    <sheet name="Graphs - billets" sheetId="5" r:id="rId2"/>
    <sheet name="Modèle (Popp linéaire)" sheetId="6" state="hidden" r:id="rId3"/>
  </sheets>
  <calcPr calcId="145621"/>
</workbook>
</file>

<file path=xl/calcChain.xml><?xml version="1.0" encoding="utf-8"?>
<calcChain xmlns="http://schemas.openxmlformats.org/spreadsheetml/2006/main"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2" i="6"/>
  <c r="B2" i="4"/>
  <c r="B3" i="4"/>
  <c r="B4" i="4"/>
  <c r="B5" i="4"/>
  <c r="B6" i="4"/>
  <c r="B7" i="4"/>
  <c r="B8" i="4"/>
  <c r="G39" i="6"/>
  <c r="A5" i="6"/>
  <c r="G40" i="6"/>
  <c r="B8" i="5"/>
  <c r="B9" i="5" s="1"/>
  <c r="B10" i="5" s="1"/>
  <c r="B11" i="5" s="1"/>
  <c r="B12" i="5" s="1"/>
  <c r="B13" i="5" s="1"/>
  <c r="B14" i="5" s="1"/>
  <c r="B15" i="5" s="1"/>
  <c r="B16" i="5" s="1"/>
  <c r="B17" i="5" s="1"/>
  <c r="G39" i="4"/>
  <c r="E4" i="4"/>
  <c r="A5" i="4"/>
  <c r="A6" i="6" l="1"/>
  <c r="G40" i="4"/>
  <c r="A6" i="4"/>
  <c r="A7" i="6" l="1"/>
  <c r="A7" i="4"/>
  <c r="A8" i="6" l="1"/>
  <c r="A8" i="4"/>
  <c r="E33" i="4" s="1"/>
  <c r="E33" i="6" l="1"/>
  <c r="A9" i="6"/>
  <c r="A9" i="4"/>
  <c r="B9" i="4" s="1"/>
  <c r="A10" i="6" l="1"/>
  <c r="A10" i="4"/>
  <c r="B10" i="4" s="1"/>
  <c r="A11" i="6" l="1"/>
  <c r="A11" i="4"/>
  <c r="B11" i="4" s="1"/>
  <c r="A12" i="6" l="1"/>
  <c r="A12" i="4"/>
  <c r="B12" i="4" s="1"/>
  <c r="A13" i="6" l="1"/>
  <c r="A13" i="4"/>
  <c r="B13" i="4" s="1"/>
  <c r="A14" i="6" l="1"/>
  <c r="A14" i="4"/>
  <c r="B14" i="4" s="1"/>
  <c r="A15" i="6" l="1"/>
  <c r="A15" i="4"/>
  <c r="B15" i="4" s="1"/>
  <c r="A16" i="6" l="1"/>
  <c r="A16" i="4"/>
  <c r="B16" i="4" s="1"/>
  <c r="A17" i="6" l="1"/>
  <c r="A17" i="4"/>
  <c r="B17" i="4" s="1"/>
  <c r="A18" i="6" l="1"/>
  <c r="A18" i="4"/>
  <c r="B18" i="4" s="1"/>
  <c r="A19" i="6" l="1"/>
  <c r="A19" i="4"/>
  <c r="B19" i="4" s="1"/>
  <c r="A20" i="6" l="1"/>
  <c r="A20" i="4"/>
  <c r="B20" i="4" s="1"/>
  <c r="A21" i="6" l="1"/>
  <c r="A21" i="4"/>
  <c r="B21" i="4" s="1"/>
  <c r="E35" i="4" s="1"/>
  <c r="A22" i="6" l="1"/>
  <c r="A22" i="4"/>
  <c r="B22" i="4" s="1"/>
  <c r="A23" i="6" l="1"/>
  <c r="A23" i="4"/>
  <c r="B23" i="4" s="1"/>
  <c r="A24" i="6" l="1"/>
  <c r="A24" i="4"/>
  <c r="B24" i="4" s="1"/>
  <c r="A25" i="6" l="1"/>
  <c r="A25" i="4"/>
  <c r="A26" i="6" l="1"/>
  <c r="A26" i="4"/>
  <c r="B25" i="4"/>
  <c r="A27" i="6" l="1"/>
  <c r="B26" i="4"/>
  <c r="A27" i="4"/>
  <c r="A28" i="6" l="1"/>
  <c r="B27" i="4"/>
  <c r="A28" i="4"/>
  <c r="A29" i="6" l="1"/>
  <c r="B28" i="4"/>
  <c r="A29" i="4"/>
  <c r="A30" i="6" l="1"/>
  <c r="B29" i="4"/>
  <c r="A30" i="4"/>
  <c r="A31" i="6" l="1"/>
  <c r="B30" i="4"/>
  <c r="A31" i="4"/>
  <c r="A32" i="6" l="1"/>
  <c r="B31" i="4"/>
  <c r="A32" i="4"/>
  <c r="A33" i="6" l="1"/>
  <c r="B32" i="4"/>
  <c r="A33" i="4"/>
  <c r="A34" i="6" l="1"/>
  <c r="B33" i="4"/>
  <c r="A34" i="4"/>
  <c r="A35" i="6" l="1"/>
  <c r="B34" i="4"/>
  <c r="A35" i="4"/>
  <c r="A36" i="6" l="1"/>
  <c r="B35" i="4"/>
  <c r="A36" i="4"/>
  <c r="A37" i="6" l="1"/>
  <c r="B36" i="4"/>
  <c r="A37" i="4"/>
  <c r="A38" i="6" l="1"/>
  <c r="B37" i="4"/>
  <c r="A38" i="4"/>
  <c r="A39" i="6" l="1"/>
  <c r="B38" i="4"/>
  <c r="A39" i="4"/>
  <c r="A40" i="6" l="1"/>
  <c r="B39" i="4"/>
  <c r="A40" i="4"/>
  <c r="A41" i="6" l="1"/>
  <c r="B40" i="4"/>
  <c r="A41" i="4"/>
  <c r="A42" i="6" l="1"/>
  <c r="B41" i="4"/>
  <c r="A42" i="4"/>
  <c r="A43" i="6" l="1"/>
  <c r="B42" i="4"/>
  <c r="A43" i="4"/>
  <c r="A44" i="6" l="1"/>
  <c r="B43" i="4"/>
  <c r="A44" i="4"/>
  <c r="A45" i="6" l="1"/>
  <c r="B44" i="4"/>
  <c r="A45" i="4"/>
  <c r="A46" i="6" l="1"/>
  <c r="B45" i="4"/>
  <c r="A46" i="4"/>
  <c r="A47" i="6" l="1"/>
  <c r="B46" i="4"/>
  <c r="A47" i="4"/>
  <c r="A48" i="6" l="1"/>
  <c r="B47" i="4"/>
  <c r="A48" i="4"/>
  <c r="A49" i="6" l="1"/>
  <c r="B48" i="4"/>
  <c r="A49" i="4"/>
  <c r="A50" i="6" l="1"/>
  <c r="B49" i="4"/>
  <c r="A50" i="4"/>
  <c r="A51" i="6" l="1"/>
  <c r="B50" i="4"/>
  <c r="A51" i="4"/>
  <c r="A52" i="6" l="1"/>
  <c r="B51" i="4"/>
  <c r="A52" i="4"/>
  <c r="A53" i="6" l="1"/>
  <c r="B52" i="4"/>
  <c r="A53" i="4"/>
  <c r="A54" i="6" l="1"/>
  <c r="B53" i="4"/>
  <c r="A54" i="4"/>
  <c r="A55" i="6" l="1"/>
  <c r="B54" i="4"/>
  <c r="A55" i="4"/>
  <c r="A56" i="6" l="1"/>
  <c r="B55" i="4"/>
  <c r="A56" i="4"/>
  <c r="A57" i="6" l="1"/>
  <c r="B56" i="4"/>
  <c r="A57" i="4"/>
  <c r="A58" i="6" l="1"/>
  <c r="B57" i="4"/>
  <c r="A58" i="4"/>
  <c r="A59" i="6" l="1"/>
  <c r="B58" i="4"/>
  <c r="A59" i="4"/>
  <c r="A60" i="6" l="1"/>
  <c r="B59" i="4"/>
  <c r="A60" i="4"/>
  <c r="A61" i="6" l="1"/>
  <c r="B60" i="4"/>
  <c r="A61" i="4"/>
  <c r="A62" i="6" l="1"/>
  <c r="B61" i="4"/>
  <c r="A62" i="4"/>
  <c r="A63" i="6" l="1"/>
  <c r="B62" i="4"/>
  <c r="A63" i="4"/>
  <c r="A64" i="6" l="1"/>
  <c r="B63" i="4"/>
  <c r="A64" i="4"/>
  <c r="A65" i="6" l="1"/>
  <c r="A65" i="4"/>
  <c r="B64" i="4"/>
  <c r="A66" i="6" l="1"/>
  <c r="B65" i="4"/>
  <c r="A66" i="4"/>
  <c r="A67" i="6" l="1"/>
  <c r="A67" i="4"/>
  <c r="B66" i="4"/>
  <c r="A68" i="6" l="1"/>
  <c r="B67" i="4"/>
  <c r="A68" i="4"/>
  <c r="A69" i="6" l="1"/>
  <c r="A69" i="4"/>
  <c r="B68" i="4"/>
  <c r="A70" i="6" l="1"/>
  <c r="B69" i="4"/>
  <c r="A70" i="4"/>
  <c r="A71" i="6" l="1"/>
  <c r="A71" i="4"/>
  <c r="B70" i="4"/>
  <c r="A72" i="6" l="1"/>
  <c r="B71" i="4"/>
  <c r="A72" i="4"/>
  <c r="A73" i="6" l="1"/>
  <c r="A73" i="4"/>
  <c r="B72" i="4"/>
  <c r="A74" i="6" l="1"/>
  <c r="B73" i="4"/>
  <c r="A74" i="4"/>
  <c r="A75" i="6" l="1"/>
  <c r="A75" i="4"/>
  <c r="B75" i="4" s="1"/>
  <c r="B74" i="4"/>
  <c r="E35" i="6" l="1"/>
</calcChain>
</file>

<file path=xl/sharedStrings.xml><?xml version="1.0" encoding="utf-8"?>
<sst xmlns="http://schemas.openxmlformats.org/spreadsheetml/2006/main" count="58" uniqueCount="32">
  <si>
    <t>Q</t>
  </si>
  <si>
    <t>L</t>
  </si>
  <si>
    <t>km/h</t>
  </si>
  <si>
    <t>km</t>
  </si>
  <si>
    <t>Fille/km/h</t>
  </si>
  <si>
    <t>Rencontres vélos</t>
  </si>
  <si>
    <t>Popposé</t>
  </si>
  <si>
    <t>Pdirect</t>
  </si>
  <si>
    <t>Vf</t>
  </si>
  <si>
    <t>V (km/h)</t>
  </si>
  <si>
    <t>Probabilité qu'une fille choisisse une direction opposée à la mienne</t>
  </si>
  <si>
    <t>Probabilité qu'une fille choisisse une direction identique à la mienne</t>
  </si>
  <si>
    <t xml:space="preserve">Nombre moyen de filles par heure et km de trajet qui arrivent sur la route. </t>
  </si>
  <si>
    <t>Longueur du trajet</t>
  </si>
  <si>
    <t>Vitesse de marche des filles.</t>
  </si>
  <si>
    <t>n/a</t>
  </si>
  <si>
    <t>Hypothèses - Happn vue mathématiquement</t>
  </si>
  <si>
    <t>Paramètre</t>
  </si>
  <si>
    <t>Valeur</t>
  </si>
  <si>
    <t>Unité</t>
  </si>
  <si>
    <t>Description</t>
  </si>
  <si>
    <t>Résultats - Happn vue mathématiquement</t>
  </si>
  <si>
    <t>Vitesse marché à pieds</t>
  </si>
  <si>
    <t>Vitesse vélo</t>
  </si>
  <si>
    <t>Hypothèses:</t>
  </si>
  <si>
    <t>Graphiques - Happn vue mathématiquement</t>
  </si>
  <si>
    <t>Recontre (7km/h)</t>
  </si>
  <si>
    <t>Rencontres (20km/h)</t>
  </si>
  <si>
    <t>Q = 30 Fille/km/h ; L = 10 km ; Vf = 7 km/h</t>
  </si>
  <si>
    <t>Popposé = 0 ; Pdirect = 1</t>
  </si>
  <si>
    <t>Popposé ptA</t>
  </si>
  <si>
    <t>Popposé ptB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</si>
</sst>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_);\(#,##0\);&quot;- &quot;_)"/>
    <numFmt numFmtId="169" formatCode="0&quot; km/h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i/>
      <sz val="11"/>
      <color theme="1"/>
      <name val="Open Sans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0" borderId="0" xfId="0" applyFont="1" applyAlignment="1">
      <alignment horizontal="center" vertical="center"/>
    </xf>
    <xf numFmtId="0" fontId="1" fillId="0" borderId="1" xfId="0" applyFont="1" applyFill="1" applyBorder="1"/>
    <xf numFmtId="168" fontId="1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9" fontId="3" fillId="0" borderId="0" xfId="0" applyNumberFormat="1" applyFont="1"/>
    <xf numFmtId="168" fontId="3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382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100"/>
              <a:t>Nombre de rencontres en fonction de ma vitesse </a:t>
            </a:r>
          </a:p>
        </c:rich>
      </c:tx>
      <c:layout>
        <c:manualLayout>
          <c:xMode val="edge"/>
          <c:yMode val="edge"/>
          <c:x val="0.2204049900550421"/>
          <c:y val="5.0941294169595065E-2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title>
    <c:autoTitleDeleted val="0"/>
    <c:plotArea>
      <c:layout>
        <c:manualLayout>
          <c:layoutTarget val="inner"/>
          <c:xMode val="edge"/>
          <c:yMode val="edge"/>
          <c:x val="7.1742704499450097E-2"/>
          <c:y val="0.20818008883974518"/>
          <c:w val="0.89259239521059741"/>
          <c:h val="0.61878229582786126"/>
        </c:manualLayout>
      </c:layout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chemeClr val="accent3">
                  <a:lumMod val="7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val>
            <c:numRef>
              <c:f>Modèle!$B$5:$B$75</c:f>
              <c:numCache>
                <c:formatCode>#,##0_);\(#,##0\);"- "_)</c:formatCode>
                <c:ptCount val="71"/>
                <c:pt idx="0">
                  <c:v>290.625</c:v>
                </c:pt>
                <c:pt idx="1">
                  <c:v>138</c:v>
                </c:pt>
                <c:pt idx="2">
                  <c:v>62.500000000000028</c:v>
                </c:pt>
                <c:pt idx="3">
                  <c:v>21.428571428571431</c:v>
                </c:pt>
                <c:pt idx="4">
                  <c:v>39.843750000000007</c:v>
                </c:pt>
                <c:pt idx="5">
                  <c:v>49.999999999999993</c:v>
                </c:pt>
                <c:pt idx="6">
                  <c:v>55.500000000000014</c:v>
                </c:pt>
                <c:pt idx="7">
                  <c:v>58.264462809917354</c:v>
                </c:pt>
                <c:pt idx="8">
                  <c:v>59.375</c:v>
                </c:pt>
                <c:pt idx="9">
                  <c:v>59.467455621301781</c:v>
                </c:pt>
                <c:pt idx="10">
                  <c:v>58.928571428571431</c:v>
                </c:pt>
                <c:pt idx="11">
                  <c:v>57.999999999999993</c:v>
                </c:pt>
                <c:pt idx="12">
                  <c:v>56.835937499999993</c:v>
                </c:pt>
                <c:pt idx="13">
                  <c:v>55.536332179930795</c:v>
                </c:pt>
                <c:pt idx="14">
                  <c:v>54.166666666666664</c:v>
                </c:pt>
                <c:pt idx="15">
                  <c:v>52.770083102493068</c:v>
                </c:pt>
                <c:pt idx="16">
                  <c:v>51.375000000000007</c:v>
                </c:pt>
                <c:pt idx="17">
                  <c:v>50.000000000000007</c:v>
                </c:pt>
                <c:pt idx="18">
                  <c:v>48.657024793388437</c:v>
                </c:pt>
                <c:pt idx="19">
                  <c:v>47.353497164461253</c:v>
                </c:pt>
                <c:pt idx="20">
                  <c:v>46.093749999999993</c:v>
                </c:pt>
                <c:pt idx="21">
                  <c:v>44.88</c:v>
                </c:pt>
                <c:pt idx="22">
                  <c:v>43.713017751479299</c:v>
                </c:pt>
                <c:pt idx="23">
                  <c:v>42.592592592592588</c:v>
                </c:pt>
                <c:pt idx="24">
                  <c:v>41.517857142857146</c:v>
                </c:pt>
                <c:pt idx="25">
                  <c:v>40.487514863258028</c:v>
                </c:pt>
                <c:pt idx="26">
                  <c:v>39.499999999999993</c:v>
                </c:pt>
                <c:pt idx="27">
                  <c:v>38.553590010405827</c:v>
                </c:pt>
                <c:pt idx="28">
                  <c:v>37.646484375</c:v>
                </c:pt>
                <c:pt idx="29">
                  <c:v>36.776859504132233</c:v>
                </c:pt>
                <c:pt idx="30">
                  <c:v>35.94290657439447</c:v>
                </c:pt>
                <c:pt idx="31">
                  <c:v>35.142857142857146</c:v>
                </c:pt>
                <c:pt idx="32">
                  <c:v>34.375</c:v>
                </c:pt>
                <c:pt idx="33">
                  <c:v>33.637691745799849</c:v>
                </c:pt>
                <c:pt idx="34">
                  <c:v>32.929362880886423</c:v>
                </c:pt>
                <c:pt idx="35">
                  <c:v>32.248520710059168</c:v>
                </c:pt>
                <c:pt idx="36">
                  <c:v>31.593749999999996</c:v>
                </c:pt>
                <c:pt idx="37">
                  <c:v>30.96371207614515</c:v>
                </c:pt>
                <c:pt idx="38">
                  <c:v>30.357142857142858</c:v>
                </c:pt>
                <c:pt idx="39">
                  <c:v>29.772850189291503</c:v>
                </c:pt>
                <c:pt idx="40">
                  <c:v>29.209710743801654</c:v>
                </c:pt>
                <c:pt idx="41">
                  <c:v>28.666666666666668</c:v>
                </c:pt>
                <c:pt idx="42">
                  <c:v>28.142722117202268</c:v>
                </c:pt>
                <c:pt idx="43">
                  <c:v>27.636939791760977</c:v>
                </c:pt>
                <c:pt idx="44">
                  <c:v>27.148437499999996</c:v>
                </c:pt>
                <c:pt idx="45">
                  <c:v>26.676384839650147</c:v>
                </c:pt>
                <c:pt idx="46">
                  <c:v>26.22</c:v>
                </c:pt>
                <c:pt idx="47">
                  <c:v>25.778546712802768</c:v>
                </c:pt>
                <c:pt idx="48">
                  <c:v>25.351331360946745</c:v>
                </c:pt>
                <c:pt idx="49">
                  <c:v>24.937700249199004</c:v>
                </c:pt>
                <c:pt idx="50">
                  <c:v>24.537037037037038</c:v>
                </c:pt>
                <c:pt idx="51">
                  <c:v>24.148760330578515</c:v>
                </c:pt>
                <c:pt idx="52">
                  <c:v>23.772321428571427</c:v>
                </c:pt>
                <c:pt idx="53">
                  <c:v>23.407202216066484</c:v>
                </c:pt>
                <c:pt idx="54">
                  <c:v>23.052913198573126</c:v>
                </c:pt>
                <c:pt idx="55">
                  <c:v>22.708991669060616</c:v>
                </c:pt>
                <c:pt idx="56">
                  <c:v>22.375</c:v>
                </c:pt>
                <c:pt idx="57">
                  <c:v>22.05052405267401</c:v>
                </c:pt>
                <c:pt idx="58">
                  <c:v>21.735171696149845</c:v>
                </c:pt>
                <c:pt idx="59">
                  <c:v>21.428571428571427</c:v>
                </c:pt>
                <c:pt idx="60">
                  <c:v>21.13037109375</c:v>
                </c:pt>
                <c:pt idx="61">
                  <c:v>20.840236686390529</c:v>
                </c:pt>
                <c:pt idx="62">
                  <c:v>20.557851239669422</c:v>
                </c:pt>
                <c:pt idx="63">
                  <c:v>20.28291378926264</c:v>
                </c:pt>
                <c:pt idx="64">
                  <c:v>20.015138408304498</c:v>
                </c:pt>
                <c:pt idx="65">
                  <c:v>19.754253308128543</c:v>
                </c:pt>
                <c:pt idx="66">
                  <c:v>19.5</c:v>
                </c:pt>
                <c:pt idx="67">
                  <c:v>19.252132513390197</c:v>
                </c:pt>
                <c:pt idx="68">
                  <c:v>19.010416666666664</c:v>
                </c:pt>
                <c:pt idx="69">
                  <c:v>18.774629386376432</c:v>
                </c:pt>
                <c:pt idx="70">
                  <c:v>18.544558071585097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00832"/>
        <c:axId val="201002368"/>
      </c:lineChart>
      <c:catAx>
        <c:axId val="20100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Ma vitesse de déplacement (km/h)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noFill/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201002368"/>
        <c:crosses val="autoZero"/>
        <c:auto val="1"/>
        <c:lblAlgn val="ctr"/>
        <c:lblOffset val="100"/>
        <c:tickLblSkip val="5"/>
        <c:noMultiLvlLbl val="0"/>
      </c:catAx>
      <c:valAx>
        <c:axId val="20100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Recontres</a:t>
                </a:r>
              </a:p>
            </c:rich>
          </c:tx>
          <c:layout>
            <c:manualLayout>
              <c:xMode val="edge"/>
              <c:yMode val="edge"/>
              <c:x val="0"/>
              <c:y val="0.11322471428251493"/>
            </c:manualLayout>
          </c:layout>
          <c:overlay val="0"/>
        </c:title>
        <c:numFmt formatCode="#,##0_);\(#,##0\);&quot;- &quot;_)" sourceLinked="0"/>
        <c:majorTickMark val="out"/>
        <c:minorTickMark val="none"/>
        <c:tickLblPos val="nextTo"/>
        <c:spPr>
          <a:noFill/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201000832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5.5555555555555552E-2"/>
          <c:w val="0.93888888888888888"/>
          <c:h val="0.32407407407407407"/>
        </c:manualLayout>
      </c:layout>
      <c:barChart>
        <c:barDir val="bar"/>
        <c:grouping val="percentStacked"/>
        <c:varyColors val="0"/>
        <c:ser>
          <c:idx val="0"/>
          <c:order val="0"/>
          <c:tx>
            <c:v>Marche à pieds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Modèle!$E$33</c:f>
              <c:numCache>
                <c:formatCode>#,##0_);\(#,##0\);"- "_)</c:formatCode>
                <c:ptCount val="1"/>
                <c:pt idx="0">
                  <c:v>21.428571428571431</c:v>
                </c:pt>
              </c:numCache>
            </c:numRef>
          </c:val>
        </c:ser>
        <c:ser>
          <c:idx val="1"/>
          <c:order val="1"/>
          <c:tx>
            <c:v>Vélo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val>
            <c:numRef>
              <c:f>Modèle!$E$35</c:f>
              <c:numCache>
                <c:formatCode>#,##0_);\(#,##0\);"- "_)</c:formatCode>
                <c:ptCount val="1"/>
                <c:pt idx="0">
                  <c:v>51.375000000000007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07402496"/>
        <c:axId val="219419008"/>
      </c:barChart>
      <c:catAx>
        <c:axId val="207402496"/>
        <c:scaling>
          <c:orientation val="minMax"/>
        </c:scaling>
        <c:delete val="1"/>
        <c:axPos val="l"/>
        <c:majorTickMark val="out"/>
        <c:minorTickMark val="none"/>
        <c:tickLblPos val="nextTo"/>
        <c:crossAx val="219419008"/>
        <c:crosses val="autoZero"/>
        <c:auto val="1"/>
        <c:lblAlgn val="ctr"/>
        <c:lblOffset val="100"/>
        <c:noMultiLvlLbl val="0"/>
      </c:catAx>
      <c:valAx>
        <c:axId val="2194190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074024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05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Comparaison du nombre</a:t>
            </a:r>
            <a:r>
              <a:rPr lang="fr-FR" sz="105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 de rencontres entre vélo et marche à pieds en fonction de P</a:t>
            </a:r>
            <a:r>
              <a:rPr lang="fr-FR" sz="7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opp</a:t>
            </a:r>
            <a:endParaRPr lang="fr-FR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:rich>
      </c:tx>
      <c:layout>
        <c:manualLayout>
          <c:xMode val="edge"/>
          <c:yMode val="edge"/>
          <c:x val="0.12086811023622047"/>
          <c:y val="9.259259259259258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002405949256338E-2"/>
          <c:y val="0.16203703703703703"/>
          <c:w val="0.8530815835520561"/>
          <c:h val="0.58772382618839314"/>
        </c:manualLayout>
      </c:layout>
      <c:barChart>
        <c:barDir val="bar"/>
        <c:grouping val="percentStacked"/>
        <c:varyColors val="0"/>
        <c:ser>
          <c:idx val="1"/>
          <c:order val="0"/>
          <c:tx>
            <c:v>Marche à pieds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'Graphs - billets'!$B$7:$B$17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'Graphs - billets'!$C$7:$C$17</c:f>
              <c:numCache>
                <c:formatCode>#,##0_);\(#,##0\);"- "_)</c:formatCode>
                <c:ptCount val="11"/>
                <c:pt idx="0">
                  <c:v>0</c:v>
                </c:pt>
                <c:pt idx="1">
                  <c:v>21.428571428571431</c:v>
                </c:pt>
                <c:pt idx="2">
                  <c:v>42.857142857142861</c:v>
                </c:pt>
                <c:pt idx="3">
                  <c:v>64.285714285714278</c:v>
                </c:pt>
                <c:pt idx="4">
                  <c:v>85.714285714285722</c:v>
                </c:pt>
                <c:pt idx="5">
                  <c:v>107.14285714285714</c:v>
                </c:pt>
                <c:pt idx="6">
                  <c:v>128.57142857142856</c:v>
                </c:pt>
                <c:pt idx="7">
                  <c:v>149.99999999999997</c:v>
                </c:pt>
                <c:pt idx="8">
                  <c:v>171.42857142857144</c:v>
                </c:pt>
                <c:pt idx="9">
                  <c:v>192.85714285714286</c:v>
                </c:pt>
                <c:pt idx="10">
                  <c:v>214.28571428571428</c:v>
                </c:pt>
              </c:numCache>
            </c:numRef>
          </c:val>
        </c:ser>
        <c:ser>
          <c:idx val="2"/>
          <c:order val="1"/>
          <c:tx>
            <c:v>Vélo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numRef>
              <c:f>'Graphs - billets'!$B$7:$B$17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cat>
          <c:val>
            <c:numRef>
              <c:f>'Graphs - billets'!$D$7:$D$17</c:f>
              <c:numCache>
                <c:formatCode>#,##0_);\(#,##0\);"- "_)</c:formatCode>
                <c:ptCount val="11"/>
                <c:pt idx="0">
                  <c:v>48.75</c:v>
                </c:pt>
                <c:pt idx="1">
                  <c:v>51.375000000000007</c:v>
                </c:pt>
                <c:pt idx="2">
                  <c:v>54</c:v>
                </c:pt>
                <c:pt idx="3">
                  <c:v>56.624999999999993</c:v>
                </c:pt>
                <c:pt idx="4">
                  <c:v>59.25</c:v>
                </c:pt>
                <c:pt idx="5">
                  <c:v>61.875</c:v>
                </c:pt>
                <c:pt idx="6">
                  <c:v>64.5</c:v>
                </c:pt>
                <c:pt idx="7">
                  <c:v>67.125</c:v>
                </c:pt>
                <c:pt idx="8">
                  <c:v>69.75</c:v>
                </c:pt>
                <c:pt idx="9">
                  <c:v>72.375</c:v>
                </c:pt>
                <c:pt idx="10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472640"/>
        <c:axId val="200744960"/>
      </c:barChart>
      <c:catAx>
        <c:axId val="1974726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fr-FR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</a:t>
                </a:r>
                <a:r>
                  <a:rPr lang="fr-FR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opp</a:t>
                </a:r>
                <a:endParaRPr lang="fr-FR"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5555555555555558E-3"/>
              <c:y val="5.033172936716243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fr-FR"/>
          </a:p>
        </c:txPr>
        <c:crossAx val="200744960"/>
        <c:crosses val="autoZero"/>
        <c:auto val="1"/>
        <c:lblAlgn val="ctr"/>
        <c:lblOffset val="100"/>
        <c:noMultiLvlLbl val="0"/>
      </c:catAx>
      <c:valAx>
        <c:axId val="200744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97472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75424577136191306"/>
          <c:w val="0.93130489938757655"/>
          <c:h val="0.10724919801691456"/>
        </c:manualLayout>
      </c:layout>
      <c:overlay val="0"/>
      <c:txPr>
        <a:bodyPr/>
        <a:lstStyle/>
        <a:p>
          <a:pPr>
            <a:defRPr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100"/>
              <a:t>Nombre de rencontres en fonction de ma vitesse </a:t>
            </a:r>
          </a:p>
        </c:rich>
      </c:tx>
      <c:layout>
        <c:manualLayout>
          <c:xMode val="edge"/>
          <c:yMode val="edge"/>
          <c:x val="0.2204049900550421"/>
          <c:y val="5.0941294169595065E-2"/>
        </c:manualLayout>
      </c:layout>
      <c:overlay val="0"/>
      <c:spPr>
        <a:noFill/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title>
    <c:autoTitleDeleted val="0"/>
    <c:plotArea>
      <c:layout>
        <c:manualLayout>
          <c:layoutTarget val="inner"/>
          <c:xMode val="edge"/>
          <c:yMode val="edge"/>
          <c:x val="7.1742704499450097E-2"/>
          <c:y val="0.20818008883974518"/>
          <c:w val="0.89259239521059741"/>
          <c:h val="0.61878229582786126"/>
        </c:manualLayout>
      </c:layout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chemeClr val="accent3">
                  <a:lumMod val="75000"/>
                </a:schemeClr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val>
            <c:numRef>
              <c:f>'Modèle (Popp linéaire)'!$B$5:$B$75</c:f>
              <c:numCache>
                <c:formatCode>#,##0_);\(#,##0\);"- "_)</c:formatCode>
                <c:ptCount val="71"/>
                <c:pt idx="0">
                  <c:v>313.75</c:v>
                </c:pt>
                <c:pt idx="1">
                  <c:v>182.39999999999998</c:v>
                </c:pt>
                <c:pt idx="2">
                  <c:v>113.88888888888891</c:v>
                </c:pt>
                <c:pt idx="3">
                  <c:v>74.285714285714292</c:v>
                </c:pt>
                <c:pt idx="4">
                  <c:v>80.3125</c:v>
                </c:pt>
                <c:pt idx="5">
                  <c:v>81.975308641975303</c:v>
                </c:pt>
                <c:pt idx="6">
                  <c:v>81.400000000000006</c:v>
                </c:pt>
                <c:pt idx="7">
                  <c:v>79.669421487603316</c:v>
                </c:pt>
                <c:pt idx="8">
                  <c:v>77.361111111111114</c:v>
                </c:pt>
                <c:pt idx="9">
                  <c:v>74.792899408284029</c:v>
                </c:pt>
                <c:pt idx="10">
                  <c:v>72.142857142857139</c:v>
                </c:pt>
                <c:pt idx="11">
                  <c:v>69.51111111111112</c:v>
                </c:pt>
                <c:pt idx="12">
                  <c:v>66.953125</c:v>
                </c:pt>
                <c:pt idx="13">
                  <c:v>64.498269896193776</c:v>
                </c:pt>
                <c:pt idx="14">
                  <c:v>62.160493827160494</c:v>
                </c:pt>
                <c:pt idx="15">
                  <c:v>59.94459833795014</c:v>
                </c:pt>
                <c:pt idx="16">
                  <c:v>57.85</c:v>
                </c:pt>
                <c:pt idx="17">
                  <c:v>55.873015873015873</c:v>
                </c:pt>
                <c:pt idx="18">
                  <c:v>54.008264462809926</c:v>
                </c:pt>
                <c:pt idx="19">
                  <c:v>52.249527410207939</c:v>
                </c:pt>
                <c:pt idx="20">
                  <c:v>50.590277777777779</c:v>
                </c:pt>
                <c:pt idx="21">
                  <c:v>49.024000000000001</c:v>
                </c:pt>
                <c:pt idx="22">
                  <c:v>47.544378698224854</c:v>
                </c:pt>
                <c:pt idx="23">
                  <c:v>46.145404663923181</c:v>
                </c:pt>
                <c:pt idx="24">
                  <c:v>44.821428571428569</c:v>
                </c:pt>
                <c:pt idx="25">
                  <c:v>43.567181926278238</c:v>
                </c:pt>
                <c:pt idx="26">
                  <c:v>42.37777777777778</c:v>
                </c:pt>
                <c:pt idx="27">
                  <c:v>41.248699271592095</c:v>
                </c:pt>
                <c:pt idx="28">
                  <c:v>40.17578125</c:v>
                </c:pt>
                <c:pt idx="29">
                  <c:v>39.155188246097339</c:v>
                </c:pt>
                <c:pt idx="30">
                  <c:v>38.183391003460208</c:v>
                </c:pt>
                <c:pt idx="31">
                  <c:v>37.257142857142853</c:v>
                </c:pt>
                <c:pt idx="32">
                  <c:v>36.373456790123456</c:v>
                </c:pt>
                <c:pt idx="33">
                  <c:v>35.529583637691744</c:v>
                </c:pt>
                <c:pt idx="34">
                  <c:v>34.722991689750693</c:v>
                </c:pt>
                <c:pt idx="35">
                  <c:v>33.95134779750164</c:v>
                </c:pt>
                <c:pt idx="36">
                  <c:v>33.212499999999999</c:v>
                </c:pt>
                <c:pt idx="37">
                  <c:v>32.504461629982153</c:v>
                </c:pt>
                <c:pt idx="38">
                  <c:v>31.825396825396822</c:v>
                </c:pt>
                <c:pt idx="39">
                  <c:v>31.173607355327199</c:v>
                </c:pt>
                <c:pt idx="40">
                  <c:v>30.547520661157026</c:v>
                </c:pt>
                <c:pt idx="41">
                  <c:v>29.945679012345682</c:v>
                </c:pt>
                <c:pt idx="42">
                  <c:v>29.366729678638944</c:v>
                </c:pt>
                <c:pt idx="43">
                  <c:v>28.809416025350842</c:v>
                </c:pt>
                <c:pt idx="44">
                  <c:v>28.272569444444443</c:v>
                </c:pt>
                <c:pt idx="45">
                  <c:v>27.755102040816329</c:v>
                </c:pt>
                <c:pt idx="46">
                  <c:v>27.256</c:v>
                </c:pt>
                <c:pt idx="47">
                  <c:v>26.774317570165319</c:v>
                </c:pt>
                <c:pt idx="48">
                  <c:v>26.309171597633139</c:v>
                </c:pt>
                <c:pt idx="49">
                  <c:v>25.859736561053758</c:v>
                </c:pt>
                <c:pt idx="50">
                  <c:v>25.425240054869683</c:v>
                </c:pt>
                <c:pt idx="51">
                  <c:v>25.004958677685948</c:v>
                </c:pt>
                <c:pt idx="52">
                  <c:v>24.598214285714285</c:v>
                </c:pt>
                <c:pt idx="53">
                  <c:v>24.204370575561711</c:v>
                </c:pt>
                <c:pt idx="54">
                  <c:v>23.822829964328182</c:v>
                </c:pt>
                <c:pt idx="55">
                  <c:v>23.453030738293592</c:v>
                </c:pt>
                <c:pt idx="56">
                  <c:v>23.094444444444441</c:v>
                </c:pt>
                <c:pt idx="57">
                  <c:v>22.746573501746841</c:v>
                </c:pt>
                <c:pt idx="58">
                  <c:v>22.40894901144641</c:v>
                </c:pt>
                <c:pt idx="59">
                  <c:v>22.081128747795415</c:v>
                </c:pt>
                <c:pt idx="60">
                  <c:v>21.7626953125</c:v>
                </c:pt>
                <c:pt idx="61">
                  <c:v>21.453254437869823</c:v>
                </c:pt>
                <c:pt idx="62">
                  <c:v>21.152433425160694</c:v>
                </c:pt>
                <c:pt idx="63">
                  <c:v>20.859879705947872</c:v>
                </c:pt>
                <c:pt idx="64">
                  <c:v>20.575259515570934</c:v>
                </c:pt>
                <c:pt idx="65">
                  <c:v>20.298256668767067</c:v>
                </c:pt>
                <c:pt idx="66">
                  <c:v>20.028571428571425</c:v>
                </c:pt>
                <c:pt idx="67">
                  <c:v>19.76591946042452</c:v>
                </c:pt>
                <c:pt idx="68">
                  <c:v>19.510030864197532</c:v>
                </c:pt>
                <c:pt idx="69">
                  <c:v>19.260649277538</c:v>
                </c:pt>
                <c:pt idx="70">
                  <c:v>19.017531044558069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433600"/>
        <c:axId val="219820800"/>
      </c:lineChart>
      <c:catAx>
        <c:axId val="219433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Ma vitesse de déplacement (km/h)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noFill/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219820800"/>
        <c:crosses val="autoZero"/>
        <c:auto val="1"/>
        <c:lblAlgn val="ctr"/>
        <c:lblOffset val="100"/>
        <c:tickLblSkip val="5"/>
        <c:noMultiLvlLbl val="0"/>
      </c:catAx>
      <c:valAx>
        <c:axId val="21982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Recontres</a:t>
                </a:r>
              </a:p>
            </c:rich>
          </c:tx>
          <c:layout>
            <c:manualLayout>
              <c:xMode val="edge"/>
              <c:yMode val="edge"/>
              <c:x val="0"/>
              <c:y val="0.11322471428251493"/>
            </c:manualLayout>
          </c:layout>
          <c:overlay val="0"/>
        </c:title>
        <c:numFmt formatCode="#,##0_);\(#,##0\);&quot;- &quot;_)" sourceLinked="0"/>
        <c:majorTickMark val="out"/>
        <c:minorTickMark val="none"/>
        <c:tickLblPos val="nextTo"/>
        <c:spPr>
          <a:noFill/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crossAx val="219433600"/>
        <c:crosses val="autoZero"/>
        <c:crossBetween val="between"/>
      </c:valAx>
      <c:spPr>
        <a:noFill/>
        <a:ln>
          <a:noFill/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55E-2"/>
          <c:y val="5.5555555555555552E-2"/>
          <c:w val="0.93888888888888888"/>
          <c:h val="0.32407407407407407"/>
        </c:manualLayout>
      </c:layout>
      <c:barChart>
        <c:barDir val="bar"/>
        <c:grouping val="percentStacked"/>
        <c:varyColors val="0"/>
        <c:ser>
          <c:idx val="0"/>
          <c:order val="0"/>
          <c:tx>
            <c:v>Marche à pieds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'Modèle (Popp linéaire)'!$E$33</c:f>
              <c:numCache>
                <c:formatCode>#,##0_);\(#,##0\);"- "_)</c:formatCode>
                <c:ptCount val="1"/>
                <c:pt idx="0">
                  <c:v>74.285714285714292</c:v>
                </c:pt>
              </c:numCache>
            </c:numRef>
          </c:val>
        </c:ser>
        <c:ser>
          <c:idx val="1"/>
          <c:order val="1"/>
          <c:tx>
            <c:v>Vélo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val>
            <c:numRef>
              <c:f>'Modèle (Popp linéaire)'!$E$35</c:f>
              <c:numCache>
                <c:formatCode>#,##0_);\(#,##0\);"- "_)</c:formatCode>
                <c:ptCount val="1"/>
                <c:pt idx="0">
                  <c:v>57.85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19855488"/>
        <c:axId val="219877760"/>
      </c:barChart>
      <c:catAx>
        <c:axId val="219855488"/>
        <c:scaling>
          <c:orientation val="minMax"/>
        </c:scaling>
        <c:delete val="1"/>
        <c:axPos val="l"/>
        <c:majorTickMark val="out"/>
        <c:minorTickMark val="none"/>
        <c:tickLblPos val="nextTo"/>
        <c:crossAx val="219877760"/>
        <c:crosses val="autoZero"/>
        <c:auto val="1"/>
        <c:lblAlgn val="ctr"/>
        <c:lblOffset val="100"/>
        <c:noMultiLvlLbl val="0"/>
      </c:catAx>
      <c:valAx>
        <c:axId val="2198777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198554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171656</xdr:colOff>
      <xdr:row>10</xdr:row>
      <xdr:rowOff>28781</xdr:rowOff>
    </xdr:from>
    <xdr:to>
      <xdr:col>7</xdr:col>
      <xdr:colOff>33131</xdr:colOff>
      <xdr:row>24</xdr:row>
      <xdr:rowOff>121547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637760</xdr:colOff>
      <xdr:row>26</xdr:row>
      <xdr:rowOff>24019</xdr:rowOff>
    </xdr:from>
    <xdr:to>
      <xdr:col>6</xdr:col>
      <xdr:colOff>4447760</xdr:colOff>
      <xdr:row>39</xdr:row>
      <xdr:rowOff>75372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3255065</xdr:colOff>
      <xdr:row>31</xdr:row>
      <xdr:rowOff>40383</xdr:rowOff>
    </xdr:from>
    <xdr:to>
      <xdr:col>6</xdr:col>
      <xdr:colOff>4313063</xdr:colOff>
      <xdr:row>34</xdr:row>
      <xdr:rowOff>57770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721587" y="6459405"/>
          <a:ext cx="1057998" cy="638582"/>
        </a:xfrm>
        <a:prstGeom prst="rect">
          <a:avLst/>
        </a:prstGeom>
      </xdr:spPr>
    </xdr:pic>
    <xdr:clientData/>
  </xdr:twoCellAnchor>
  <xdr:twoCellAnchor editAs="oneCell">
    <xdr:from>
      <xdr:col>6</xdr:col>
      <xdr:colOff>248478</xdr:colOff>
      <xdr:row>30</xdr:row>
      <xdr:rowOff>157368</xdr:rowOff>
    </xdr:from>
    <xdr:to>
      <xdr:col>6</xdr:col>
      <xdr:colOff>660731</xdr:colOff>
      <xdr:row>34</xdr:row>
      <xdr:rowOff>74335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6369325"/>
          <a:ext cx="412253" cy="745227"/>
        </a:xfrm>
        <a:prstGeom prst="rect">
          <a:avLst/>
        </a:prstGeom>
      </xdr:spPr>
    </xdr:pic>
    <xdr:clientData/>
  </xdr:twoCellAnchor>
  <xdr:twoCellAnchor>
    <xdr:from>
      <xdr:col>3</xdr:col>
      <xdr:colOff>588067</xdr:colOff>
      <xdr:row>19</xdr:row>
      <xdr:rowOff>107674</xdr:rowOff>
    </xdr:from>
    <xdr:to>
      <xdr:col>4</xdr:col>
      <xdr:colOff>182217</xdr:colOff>
      <xdr:row>21</xdr:row>
      <xdr:rowOff>192455</xdr:rowOff>
    </xdr:to>
    <xdr:sp macro="" textlink="">
      <xdr:nvSpPr>
        <xdr:cNvPr id="9" name="Ellipse 8"/>
        <xdr:cNvSpPr/>
      </xdr:nvSpPr>
      <xdr:spPr>
        <a:xfrm>
          <a:off x="3959089" y="4041913"/>
          <a:ext cx="496954" cy="498912"/>
        </a:xfrm>
        <a:prstGeom prst="ellipse">
          <a:avLst/>
        </a:prstGeom>
        <a:noFill/>
        <a:ln w="25400" cap="flat" cmpd="sng" algn="ctr">
          <a:solidFill>
            <a:schemeClr val="accent2">
              <a:shade val="50000"/>
            </a:schemeClr>
          </a:solidFill>
          <a:prstDash val="soli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2"/>
              </a:solidFill>
            </a14:hiddenFill>
          </a:ext>
        </a:ex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109440</xdr:colOff>
      <xdr:row>17</xdr:row>
      <xdr:rowOff>190500</xdr:rowOff>
    </xdr:from>
    <xdr:to>
      <xdr:col>5</xdr:col>
      <xdr:colOff>140804</xdr:colOff>
      <xdr:row>19</xdr:row>
      <xdr:rowOff>180738</xdr:rowOff>
    </xdr:to>
    <xdr:cxnSp macro="">
      <xdr:nvCxnSpPr>
        <xdr:cNvPr id="11" name="Connecteur droit 10"/>
        <xdr:cNvCxnSpPr>
          <a:stCxn id="9" idx="7"/>
        </xdr:cNvCxnSpPr>
      </xdr:nvCxnSpPr>
      <xdr:spPr>
        <a:xfrm flipV="1">
          <a:off x="4383266" y="3710609"/>
          <a:ext cx="462060" cy="404368"/>
        </a:xfrm>
        <a:prstGeom prst="line">
          <a:avLst/>
        </a:prstGeom>
        <a:ln w="19050">
          <a:solidFill>
            <a:srgbClr val="8C38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0.74279</cdr:x>
      <cdr:y>0.0236</cdr:y>
    </cdr:from>
    <cdr:to>
      <cdr:x>0.96583</cdr:x>
      <cdr:y>0.19507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341837" y="70611"/>
          <a:ext cx="1603983" cy="51297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0.34033</cdr:x>
      <cdr:y>0.11346</cdr:y>
    </cdr:from>
    <cdr:to>
      <cdr:x>0.46727</cdr:x>
      <cdr:y>0.21617</cdr:y>
    </cdr:to>
    <cdr:sp macro="" textlink="Modèle!$E$3">
      <cdr:nvSpPr>
        <cdr:cNvPr id="3" name="ZoneTexte 2"/>
        <cdr:cNvSpPr txBox="1"/>
      </cdr:nvSpPr>
      <cdr:spPr>
        <a:xfrm xmlns:a="http://schemas.openxmlformats.org/drawingml/2006/main">
          <a:off x="2451381" y="348047"/>
          <a:ext cx="914400" cy="315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D6BC367-B1EA-4F95-9EDB-73D22C3F85CE}" type="TxLink">
            <a:rPr lang="en-US" sz="1100" b="1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t>0.1</a:t>
          </a:fld>
          <a:endParaRPr lang="fr-FR" sz="1100" b="1" i="0"/>
        </a:p>
      </cdr:txBody>
    </cdr:sp>
  </cdr:relSizeAnchor>
  <cdr:relSizeAnchor xmlns:cdr="http://schemas.openxmlformats.org/drawingml/2006/chartDrawing">
    <cdr:from>
      <cdr:x>0.21354</cdr:x>
      <cdr:y>0.11346</cdr:y>
    </cdr:from>
    <cdr:to>
      <cdr:x>0.34049</cdr:x>
      <cdr:y>0.21617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538167" y="348048"/>
          <a:ext cx="914400" cy="315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t>pour Popp =</a:t>
          </a:r>
          <a:endParaRPr lang="fr-FR" sz="1100" b="1" i="0"/>
        </a:p>
      </cdr:txBody>
    </cdr:sp>
  </cdr:relSizeAnchor>
  <cdr:relSizeAnchor xmlns:cdr="http://schemas.openxmlformats.org/drawingml/2006/chartDrawing">
    <cdr:from>
      <cdr:x>0.20401</cdr:x>
      <cdr:y>0.48041</cdr:y>
    </cdr:from>
    <cdr:to>
      <cdr:x>0.33095</cdr:x>
      <cdr:y>0.57373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467126" y="1437242"/>
          <a:ext cx="912944" cy="279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 i="0" u="none" strike="noStrike">
              <a:solidFill>
                <a:srgbClr val="8C3836"/>
              </a:solidFill>
              <a:latin typeface="Open Sans"/>
              <a:ea typeface="Open Sans"/>
              <a:cs typeface="Open Sans"/>
            </a:rPr>
            <a:t>"Puits d'isolement"</a:t>
          </a:r>
          <a:endParaRPr lang="fr-FR" sz="900" b="1" i="0">
            <a:solidFill>
              <a:srgbClr val="8C3836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0.36232</cdr:x>
      <cdr:y>0.37168</cdr:y>
    </cdr:from>
    <cdr:to>
      <cdr:x>0.6721</cdr:x>
      <cdr:y>0.50151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656523" y="1019589"/>
          <a:ext cx="1416326" cy="356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4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Rencontres:</a:t>
          </a:r>
        </a:p>
      </cdr:txBody>
    </cdr:sp>
  </cdr:relSizeAnchor>
  <cdr:relSizeAnchor xmlns:cdr="http://schemas.openxmlformats.org/drawingml/2006/chartDrawing">
    <cdr:from>
      <cdr:x>0.45132</cdr:x>
      <cdr:y>0.47142</cdr:y>
    </cdr:from>
    <cdr:to>
      <cdr:x>0.54529</cdr:x>
      <cdr:y>0.60125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2063453" y="1293191"/>
          <a:ext cx="429631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Vs</a:t>
          </a:r>
        </a:p>
      </cdr:txBody>
    </cdr:sp>
  </cdr:relSizeAnchor>
  <cdr:relSizeAnchor xmlns:cdr="http://schemas.openxmlformats.org/drawingml/2006/chartDrawing">
    <cdr:from>
      <cdr:x>0.05278</cdr:x>
      <cdr:y>0.64805</cdr:y>
    </cdr:from>
    <cdr:to>
      <cdr:x>0.21015</cdr:x>
      <cdr:y>0.77788</cdr:y>
    </cdr:to>
    <cdr:sp macro="" textlink="Modèle!$D$33">
      <cdr:nvSpPr>
        <cdr:cNvPr id="6" name="ZoneTexte 1"/>
        <cdr:cNvSpPr txBox="1"/>
      </cdr:nvSpPr>
      <cdr:spPr>
        <a:xfrm xmlns:a="http://schemas.openxmlformats.org/drawingml/2006/main">
          <a:off x="241300" y="1777723"/>
          <a:ext cx="719483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603A2F4-F0F1-43F0-A58B-9C4FD1DFAE2F}" type="TxLink">
            <a:rPr lang="en-US" sz="1100" b="0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t>7 km/h</a:t>
          </a:fld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0.78285</cdr:x>
      <cdr:y>0.64805</cdr:y>
    </cdr:from>
    <cdr:to>
      <cdr:x>0.94022</cdr:x>
      <cdr:y>0.77788</cdr:y>
    </cdr:to>
    <cdr:sp macro="" textlink="Modèle!$D$35">
      <cdr:nvSpPr>
        <cdr:cNvPr id="7" name="ZoneTexte 1"/>
        <cdr:cNvSpPr txBox="1"/>
      </cdr:nvSpPr>
      <cdr:spPr>
        <a:xfrm xmlns:a="http://schemas.openxmlformats.org/drawingml/2006/main">
          <a:off x="3579191" y="1777723"/>
          <a:ext cx="719483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74030B3-EE80-41C1-A3C1-99825684EEEC}" type="TxLink">
            <a:rPr lang="en-US" sz="1100" b="0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t>20 km/h</a:t>
          </a:fld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0.3535</cdr:x>
      <cdr:y>0.48953</cdr:y>
    </cdr:from>
    <cdr:to>
      <cdr:x>0.44747</cdr:x>
      <cdr:y>0.61936</cdr:y>
    </cdr:to>
    <cdr:sp macro="" textlink="Modèle!$E$33">
      <cdr:nvSpPr>
        <cdr:cNvPr id="8" name="ZoneTexte 1"/>
        <cdr:cNvSpPr txBox="1"/>
      </cdr:nvSpPr>
      <cdr:spPr>
        <a:xfrm xmlns:a="http://schemas.openxmlformats.org/drawingml/2006/main">
          <a:off x="1616213" y="1342886"/>
          <a:ext cx="429631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7B3421B-BFE4-4793-ACF7-CFE745C5A0E6}" type="TxLink">
            <a:rPr lang="en-US" sz="1100" b="0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t>21 </a:t>
          </a:fld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0.5401</cdr:x>
      <cdr:y>0.48953</cdr:y>
    </cdr:from>
    <cdr:to>
      <cdr:x>0.63407</cdr:x>
      <cdr:y>0.61936</cdr:y>
    </cdr:to>
    <cdr:sp macro="" textlink="Modèle!$E$35">
      <cdr:nvSpPr>
        <cdr:cNvPr id="9" name="ZoneTexte 1"/>
        <cdr:cNvSpPr txBox="1"/>
      </cdr:nvSpPr>
      <cdr:spPr>
        <a:xfrm xmlns:a="http://schemas.openxmlformats.org/drawingml/2006/main">
          <a:off x="2469322" y="1342886"/>
          <a:ext cx="429631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0A2D517-9E28-4235-81E9-B67D7C90E9AF}" type="TxLink">
            <a:rPr lang="en-US" sz="1100" b="0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t>51 </a:t>
          </a:fld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0.03466</cdr:x>
      <cdr:y>0.0155</cdr:y>
    </cdr:from>
    <cdr:to>
      <cdr:x>0.12863</cdr:x>
      <cdr:y>0.14533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158474" y="42517"/>
          <a:ext cx="429631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0.0308</cdr:x>
      <cdr:y>0.01852</cdr:y>
    </cdr:from>
    <cdr:to>
      <cdr:x>0.96739</cdr:x>
      <cdr:y>0.14835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140805" y="50800"/>
          <a:ext cx="4282109" cy="356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Comparaison nombres</a:t>
          </a:r>
          <a:r>
            <a:rPr lang="fr-FR" sz="1100" b="1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de rencontres</a:t>
          </a:r>
          <a:endParaRPr lang="fr-FR" sz="11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103094</xdr:colOff>
      <xdr:row>18</xdr:row>
      <xdr:rowOff>185176</xdr:rowOff>
    </xdr:from>
    <xdr:to>
      <xdr:col>3</xdr:col>
      <xdr:colOff>876300</xdr:colOff>
      <xdr:row>33</xdr:row>
      <xdr:rowOff>70876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750795</xdr:colOff>
      <xdr:row>23</xdr:row>
      <xdr:rowOff>160088</xdr:rowOff>
    </xdr:from>
    <xdr:to>
      <xdr:col>1</xdr:col>
      <xdr:colOff>1091739</xdr:colOff>
      <xdr:row>27</xdr:row>
      <xdr:rowOff>14411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19" y="4564000"/>
          <a:ext cx="340944" cy="616323"/>
        </a:xfrm>
        <a:prstGeom prst="rect">
          <a:avLst/>
        </a:prstGeom>
      </xdr:spPr>
    </xdr:pic>
    <xdr:clientData/>
  </xdr:twoCellAnchor>
  <xdr:twoCellAnchor editAs="oneCell">
    <xdr:from>
      <xdr:col>2</xdr:col>
      <xdr:colOff>1114028</xdr:colOff>
      <xdr:row>24</xdr:row>
      <xdr:rowOff>142317</xdr:rowOff>
    </xdr:from>
    <xdr:to>
      <xdr:col>3</xdr:col>
      <xdr:colOff>380999</xdr:colOff>
      <xdr:row>27</xdr:row>
      <xdr:rowOff>14411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489675" y="4736729"/>
          <a:ext cx="734942" cy="4435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171656</xdr:colOff>
      <xdr:row>10</xdr:row>
      <xdr:rowOff>28781</xdr:rowOff>
    </xdr:from>
    <xdr:to>
      <xdr:col>7</xdr:col>
      <xdr:colOff>33131</xdr:colOff>
      <xdr:row>24</xdr:row>
      <xdr:rowOff>121547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637760</xdr:colOff>
      <xdr:row>26</xdr:row>
      <xdr:rowOff>24019</xdr:rowOff>
    </xdr:from>
    <xdr:to>
      <xdr:col>6</xdr:col>
      <xdr:colOff>4447760</xdr:colOff>
      <xdr:row>39</xdr:row>
      <xdr:rowOff>75372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3255065</xdr:colOff>
      <xdr:row>31</xdr:row>
      <xdr:rowOff>40383</xdr:rowOff>
    </xdr:from>
    <xdr:to>
      <xdr:col>6</xdr:col>
      <xdr:colOff>4313063</xdr:colOff>
      <xdr:row>34</xdr:row>
      <xdr:rowOff>57770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722415" y="6536433"/>
          <a:ext cx="1057998" cy="646037"/>
        </a:xfrm>
        <a:prstGeom prst="rect">
          <a:avLst/>
        </a:prstGeom>
      </xdr:spPr>
    </xdr:pic>
    <xdr:clientData/>
  </xdr:twoCellAnchor>
  <xdr:twoCellAnchor editAs="oneCell">
    <xdr:from>
      <xdr:col>6</xdr:col>
      <xdr:colOff>248478</xdr:colOff>
      <xdr:row>30</xdr:row>
      <xdr:rowOff>157368</xdr:rowOff>
    </xdr:from>
    <xdr:to>
      <xdr:col>6</xdr:col>
      <xdr:colOff>660731</xdr:colOff>
      <xdr:row>34</xdr:row>
      <xdr:rowOff>74335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828" y="6443868"/>
          <a:ext cx="412253" cy="755167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0.74279</cdr:x>
      <cdr:y>0.0236</cdr:y>
    </cdr:from>
    <cdr:to>
      <cdr:x>0.96583</cdr:x>
      <cdr:y>0.19507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341837" y="70611"/>
          <a:ext cx="1603983" cy="51297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0.34033</cdr:x>
      <cdr:y>0.11346</cdr:y>
    </cdr:from>
    <cdr:to>
      <cdr:x>0.46727</cdr:x>
      <cdr:y>0.21617</cdr:y>
    </cdr:to>
    <cdr:sp macro="" textlink="'Modèle (Popp linéaire)'!$E$3">
      <cdr:nvSpPr>
        <cdr:cNvPr id="3" name="ZoneTexte 2"/>
        <cdr:cNvSpPr txBox="1"/>
      </cdr:nvSpPr>
      <cdr:spPr>
        <a:xfrm xmlns:a="http://schemas.openxmlformats.org/drawingml/2006/main">
          <a:off x="2451381" y="348047"/>
          <a:ext cx="914400" cy="315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D6BC367-B1EA-4F95-9EDB-73D22C3F85CE}" type="TxLink">
            <a:rPr lang="en-US" sz="1100" b="1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pPr/>
            <a:t>0.5</a:t>
          </a:fld>
          <a:endParaRPr lang="fr-FR" sz="1100" b="1" i="0"/>
        </a:p>
      </cdr:txBody>
    </cdr:sp>
  </cdr:relSizeAnchor>
  <cdr:relSizeAnchor xmlns:cdr="http://schemas.openxmlformats.org/drawingml/2006/chartDrawing">
    <cdr:from>
      <cdr:x>0.21354</cdr:x>
      <cdr:y>0.11346</cdr:y>
    </cdr:from>
    <cdr:to>
      <cdr:x>0.34049</cdr:x>
      <cdr:y>0.21617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538167" y="348048"/>
          <a:ext cx="914400" cy="315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t>pour Popp =</a:t>
          </a:r>
          <a:endParaRPr lang="fr-FR" sz="1100" b="1" i="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0.36232</cdr:x>
      <cdr:y>0.37168</cdr:y>
    </cdr:from>
    <cdr:to>
      <cdr:x>0.6721</cdr:x>
      <cdr:y>0.50151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656523" y="1019589"/>
          <a:ext cx="1416326" cy="356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4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Rencontres:</a:t>
          </a:r>
        </a:p>
      </cdr:txBody>
    </cdr:sp>
  </cdr:relSizeAnchor>
  <cdr:relSizeAnchor xmlns:cdr="http://schemas.openxmlformats.org/drawingml/2006/chartDrawing">
    <cdr:from>
      <cdr:x>0.45132</cdr:x>
      <cdr:y>0.47142</cdr:y>
    </cdr:from>
    <cdr:to>
      <cdr:x>0.54529</cdr:x>
      <cdr:y>0.60125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2063453" y="1293191"/>
          <a:ext cx="429631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4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Vs</a:t>
          </a:r>
        </a:p>
      </cdr:txBody>
    </cdr:sp>
  </cdr:relSizeAnchor>
  <cdr:relSizeAnchor xmlns:cdr="http://schemas.openxmlformats.org/drawingml/2006/chartDrawing">
    <cdr:from>
      <cdr:x>0.05278</cdr:x>
      <cdr:y>0.64805</cdr:y>
    </cdr:from>
    <cdr:to>
      <cdr:x>0.21015</cdr:x>
      <cdr:y>0.77788</cdr:y>
    </cdr:to>
    <cdr:sp macro="" textlink="'Modèle (Popp linéaire)'!$D$33">
      <cdr:nvSpPr>
        <cdr:cNvPr id="6" name="ZoneTexte 1"/>
        <cdr:cNvSpPr txBox="1"/>
      </cdr:nvSpPr>
      <cdr:spPr>
        <a:xfrm xmlns:a="http://schemas.openxmlformats.org/drawingml/2006/main">
          <a:off x="241300" y="1777723"/>
          <a:ext cx="719483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603A2F4-F0F1-43F0-A58B-9C4FD1DFAE2F}" type="TxLink">
            <a:rPr lang="en-US" sz="1100" b="0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pPr/>
            <a:t>7 km/h</a:t>
          </a:fld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0.78285</cdr:x>
      <cdr:y>0.64805</cdr:y>
    </cdr:from>
    <cdr:to>
      <cdr:x>0.94022</cdr:x>
      <cdr:y>0.77788</cdr:y>
    </cdr:to>
    <cdr:sp macro="" textlink="'Modèle (Popp linéaire)'!$D$35">
      <cdr:nvSpPr>
        <cdr:cNvPr id="7" name="ZoneTexte 1"/>
        <cdr:cNvSpPr txBox="1"/>
      </cdr:nvSpPr>
      <cdr:spPr>
        <a:xfrm xmlns:a="http://schemas.openxmlformats.org/drawingml/2006/main">
          <a:off x="3579191" y="1777723"/>
          <a:ext cx="719483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74030B3-EE80-41C1-A3C1-99825684EEEC}" type="TxLink">
            <a:rPr lang="en-US" sz="1100" b="0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pPr/>
            <a:t>20 km/h</a:t>
          </a:fld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0.3535</cdr:x>
      <cdr:y>0.48953</cdr:y>
    </cdr:from>
    <cdr:to>
      <cdr:x>0.44747</cdr:x>
      <cdr:y>0.61936</cdr:y>
    </cdr:to>
    <cdr:sp macro="" textlink="'Modèle (Popp linéaire)'!$E$33">
      <cdr:nvSpPr>
        <cdr:cNvPr id="8" name="ZoneTexte 1"/>
        <cdr:cNvSpPr txBox="1"/>
      </cdr:nvSpPr>
      <cdr:spPr>
        <a:xfrm xmlns:a="http://schemas.openxmlformats.org/drawingml/2006/main">
          <a:off x="1616213" y="1342886"/>
          <a:ext cx="429631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7B3421B-BFE4-4793-ACF7-CFE745C5A0E6}" type="TxLink">
            <a:rPr lang="en-US" sz="1100" b="0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pPr/>
            <a:t>74 </a:t>
          </a:fld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0.5401</cdr:x>
      <cdr:y>0.48953</cdr:y>
    </cdr:from>
    <cdr:to>
      <cdr:x>0.63407</cdr:x>
      <cdr:y>0.61936</cdr:y>
    </cdr:to>
    <cdr:sp macro="" textlink="'Modèle (Popp linéaire)'!$E$35">
      <cdr:nvSpPr>
        <cdr:cNvPr id="9" name="ZoneTexte 1"/>
        <cdr:cNvSpPr txBox="1"/>
      </cdr:nvSpPr>
      <cdr:spPr>
        <a:xfrm xmlns:a="http://schemas.openxmlformats.org/drawingml/2006/main">
          <a:off x="2469322" y="1342886"/>
          <a:ext cx="429631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0A2D517-9E28-4235-81E9-B67D7C90E9AF}" type="TxLink">
            <a:rPr lang="en-US" sz="1100" b="0" i="0" u="none" strike="noStrike">
              <a:solidFill>
                <a:srgbClr val="000000"/>
              </a:solidFill>
              <a:latin typeface="Open Sans"/>
              <a:ea typeface="Open Sans"/>
              <a:cs typeface="Open Sans"/>
            </a:rPr>
            <a:pPr/>
            <a:t>58 </a:t>
          </a:fld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0.03466</cdr:x>
      <cdr:y>0.0155</cdr:y>
    </cdr:from>
    <cdr:to>
      <cdr:x>0.12863</cdr:x>
      <cdr:y>0.14533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158474" y="42517"/>
          <a:ext cx="429631" cy="356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 sz="14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0.0308</cdr:x>
      <cdr:y>0.01852</cdr:y>
    </cdr:from>
    <cdr:to>
      <cdr:x>0.96739</cdr:x>
      <cdr:y>0.14835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140805" y="50800"/>
          <a:ext cx="4282109" cy="356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Comparaison nombres</a:t>
          </a:r>
          <a:r>
            <a:rPr lang="fr-FR" sz="1100" b="1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de rencontres</a:t>
          </a:r>
          <a:endParaRPr lang="fr-FR" sz="11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showGridLines="0" tabSelected="1" zoomScaleNormal="100" workbookViewId="0"/>
  </sheetViews>
  <sheetFormatPr baseColWidth="10" defaultRowHeight="16.5" x14ac:dyDescent="0.3"/>
  <cols>
    <col min="1" max="1" width="11.42578125" style="1"/>
    <col min="2" max="2" width="36.140625" style="1" customWidth="1"/>
    <col min="3" max="3" width="3" style="1" customWidth="1"/>
    <col min="4" max="4" width="13.5703125" style="1" customWidth="1"/>
    <col min="5" max="5" width="6.42578125" style="1" bestFit="1" customWidth="1"/>
    <col min="6" max="6" width="11.42578125" style="1"/>
    <col min="7" max="7" width="75.5703125" style="1" customWidth="1"/>
    <col min="8" max="16384" width="11.42578125" style="1"/>
  </cols>
  <sheetData>
    <row r="1" spans="1:7" x14ac:dyDescent="0.3">
      <c r="A1" s="9" t="s">
        <v>9</v>
      </c>
      <c r="B1" s="10" t="s">
        <v>5</v>
      </c>
      <c r="D1" s="4" t="s">
        <v>16</v>
      </c>
      <c r="E1" s="5"/>
      <c r="F1" s="5"/>
      <c r="G1" s="5"/>
    </row>
    <row r="2" spans="1:7" x14ac:dyDescent="0.3">
      <c r="A2" s="1">
        <v>1</v>
      </c>
      <c r="B2" s="8">
        <f t="shared" ref="B2:B8" si="0">($E$5*$E$6*$E$6/(2*$A2))*IF($E$7&gt;=$A2,$E$4*($E$7/$A2-1)+$E$3,$E$4*(1-($E$7/$A2))+$E$3)</f>
        <v>8250</v>
      </c>
      <c r="D2" s="7" t="s">
        <v>17</v>
      </c>
      <c r="E2" s="7" t="s">
        <v>18</v>
      </c>
      <c r="F2" s="7" t="s">
        <v>19</v>
      </c>
      <c r="G2" s="7" t="s">
        <v>20</v>
      </c>
    </row>
    <row r="3" spans="1:7" x14ac:dyDescent="0.3">
      <c r="A3" s="1">
        <v>2</v>
      </c>
      <c r="B3" s="8">
        <f t="shared" si="0"/>
        <v>1762.5</v>
      </c>
      <c r="D3" s="2" t="s">
        <v>6</v>
      </c>
      <c r="E3" s="6">
        <v>0.1</v>
      </c>
      <c r="F3" s="1" t="s">
        <v>15</v>
      </c>
      <c r="G3" s="1" t="s">
        <v>10</v>
      </c>
    </row>
    <row r="4" spans="1:7" x14ac:dyDescent="0.3">
      <c r="A4" s="1">
        <v>3</v>
      </c>
      <c r="B4" s="8">
        <f t="shared" si="0"/>
        <v>650.00000000000011</v>
      </c>
      <c r="D4" s="2" t="s">
        <v>7</v>
      </c>
      <c r="E4" s="6">
        <f>1-E3</f>
        <v>0.9</v>
      </c>
      <c r="F4" s="1" t="s">
        <v>15</v>
      </c>
      <c r="G4" s="1" t="s">
        <v>11</v>
      </c>
    </row>
    <row r="5" spans="1:7" x14ac:dyDescent="0.3">
      <c r="A5" s="1">
        <f>A4+1</f>
        <v>4</v>
      </c>
      <c r="B5" s="8">
        <f t="shared" si="0"/>
        <v>290.625</v>
      </c>
      <c r="D5" s="2" t="s">
        <v>0</v>
      </c>
      <c r="E5" s="6">
        <v>30</v>
      </c>
      <c r="F5" s="1" t="s">
        <v>4</v>
      </c>
      <c r="G5" s="1" t="s">
        <v>12</v>
      </c>
    </row>
    <row r="6" spans="1:7" x14ac:dyDescent="0.3">
      <c r="A6" s="1">
        <f>A5+1</f>
        <v>5</v>
      </c>
      <c r="B6" s="8">
        <f t="shared" si="0"/>
        <v>138</v>
      </c>
      <c r="D6" s="2" t="s">
        <v>1</v>
      </c>
      <c r="E6" s="6">
        <v>10</v>
      </c>
      <c r="F6" s="1" t="s">
        <v>3</v>
      </c>
      <c r="G6" s="1" t="s">
        <v>13</v>
      </c>
    </row>
    <row r="7" spans="1:7" x14ac:dyDescent="0.3">
      <c r="A7" s="1">
        <f t="shared" ref="A7:A70" si="1">A6+1</f>
        <v>6</v>
      </c>
      <c r="B7" s="8">
        <f t="shared" si="0"/>
        <v>62.500000000000028</v>
      </c>
      <c r="D7" s="2" t="s">
        <v>8</v>
      </c>
      <c r="E7" s="6">
        <v>7</v>
      </c>
      <c r="F7" s="1" t="s">
        <v>2</v>
      </c>
      <c r="G7" s="1" t="s">
        <v>14</v>
      </c>
    </row>
    <row r="8" spans="1:7" x14ac:dyDescent="0.3">
      <c r="A8" s="1">
        <f t="shared" si="1"/>
        <v>7</v>
      </c>
      <c r="B8" s="8">
        <f t="shared" si="0"/>
        <v>21.428571428571431</v>
      </c>
    </row>
    <row r="9" spans="1:7" x14ac:dyDescent="0.3">
      <c r="A9" s="1">
        <f t="shared" si="1"/>
        <v>8</v>
      </c>
      <c r="B9" s="8">
        <f>($E$5*$E$6*$E$6/(2*$A9))*IF($E$7&gt;=$A9,$E$4*($E$7/$A9-1)+$E$3,$E$4*(1-($E$7/$A9))+$E$3)</f>
        <v>39.843750000000007</v>
      </c>
      <c r="D9" s="4" t="s">
        <v>21</v>
      </c>
      <c r="E9" s="5"/>
      <c r="F9" s="5"/>
      <c r="G9" s="5"/>
    </row>
    <row r="10" spans="1:7" x14ac:dyDescent="0.3">
      <c r="A10" s="1">
        <f t="shared" si="1"/>
        <v>9</v>
      </c>
      <c r="B10" s="8">
        <f>($E$5*$E$6*$E$6/(2*$A10))*IF($E$7&gt;=$A10,$E$4*($E$7/$A10-1)+$E$3,$E$4*(1-($E$7/$A10))+$E$3)</f>
        <v>49.999999999999993</v>
      </c>
    </row>
    <row r="11" spans="1:7" x14ac:dyDescent="0.3">
      <c r="A11" s="1">
        <f t="shared" si="1"/>
        <v>10</v>
      </c>
      <c r="B11" s="8">
        <f>($E$5*$E$6*$E$6/(2*$A11))*IF($E$7&gt;=$A11,$E$4*($E$7/$A11-1)+$E$3,$E$4*(1-($E$7/$A11))+$E$3)</f>
        <v>55.500000000000014</v>
      </c>
    </row>
    <row r="12" spans="1:7" x14ac:dyDescent="0.3">
      <c r="A12" s="1">
        <f t="shared" si="1"/>
        <v>11</v>
      </c>
      <c r="B12" s="8">
        <f>($E$5*$E$6*$E$6/(2*$A12))*IF($E$7&gt;=$A12,$E$4*($E$7/$A12-1)+$E$3,$E$4*(1-($E$7/$A12))+$E$3)</f>
        <v>58.264462809917354</v>
      </c>
    </row>
    <row r="13" spans="1:7" x14ac:dyDescent="0.3">
      <c r="A13" s="1">
        <f t="shared" si="1"/>
        <v>12</v>
      </c>
      <c r="B13" s="8">
        <f>($E$5*$E$6*$E$6/(2*$A13))*IF($E$7&gt;=$A13,$E$4*($E$7/$A13-1)+$E$3,$E$4*(1-($E$7/$A13))+$E$3)</f>
        <v>59.375</v>
      </c>
    </row>
    <row r="14" spans="1:7" x14ac:dyDescent="0.3">
      <c r="A14" s="1">
        <f t="shared" si="1"/>
        <v>13</v>
      </c>
      <c r="B14" s="8">
        <f>($E$5*$E$6*$E$6/(2*$A14))*IF($E$7&gt;=$A14,$E$4*($E$7/$A14-1)+$E$3,$E$4*(1-($E$7/$A14))+$E$3)</f>
        <v>59.467455621301781</v>
      </c>
    </row>
    <row r="15" spans="1:7" x14ac:dyDescent="0.3">
      <c r="A15" s="1">
        <f t="shared" si="1"/>
        <v>14</v>
      </c>
      <c r="B15" s="8">
        <f>($E$5*$E$6*$E$6/(2*$A15))*IF($E$7&gt;=$A15,$E$4*($E$7/$A15-1)+$E$3,$E$4*(1-($E$7/$A15))+$E$3)</f>
        <v>58.928571428571431</v>
      </c>
    </row>
    <row r="16" spans="1:7" x14ac:dyDescent="0.3">
      <c r="A16" s="1">
        <f t="shared" si="1"/>
        <v>15</v>
      </c>
      <c r="B16" s="8">
        <f>($E$5*$E$6*$E$6/(2*$A16))*IF($E$7&gt;=$A16,$E$4*($E$7/$A16-1)+$E$3,$E$4*(1-($E$7/$A16))+$E$3)</f>
        <v>57.999999999999993</v>
      </c>
    </row>
    <row r="17" spans="1:5" x14ac:dyDescent="0.3">
      <c r="A17" s="1">
        <f t="shared" si="1"/>
        <v>16</v>
      </c>
      <c r="B17" s="8">
        <f>($E$5*$E$6*$E$6/(2*$A17))*IF($E$7&gt;=$A17,$E$4*($E$7/$A17-1)+$E$3,$E$4*(1-($E$7/$A17))+$E$3)</f>
        <v>56.835937499999993</v>
      </c>
    </row>
    <row r="18" spans="1:5" x14ac:dyDescent="0.3">
      <c r="A18" s="1">
        <f t="shared" si="1"/>
        <v>17</v>
      </c>
      <c r="B18" s="8">
        <f>($E$5*$E$6*$E$6/(2*$A18))*IF($E$7&gt;=$A18,$E$4*($E$7/$A18-1)+$E$3,$E$4*(1-($E$7/$A18))+$E$3)</f>
        <v>55.536332179930795</v>
      </c>
    </row>
    <row r="19" spans="1:5" x14ac:dyDescent="0.3">
      <c r="A19" s="1">
        <f t="shared" si="1"/>
        <v>18</v>
      </c>
      <c r="B19" s="8">
        <f>($E$5*$E$6*$E$6/(2*$A19))*IF($E$7&gt;=$A19,$E$4*($E$7/$A19-1)+$E$3,$E$4*(1-($E$7/$A19))+$E$3)</f>
        <v>54.166666666666664</v>
      </c>
    </row>
    <row r="20" spans="1:5" x14ac:dyDescent="0.3">
      <c r="A20" s="1">
        <f t="shared" si="1"/>
        <v>19</v>
      </c>
      <c r="B20" s="8">
        <f>($E$5*$E$6*$E$6/(2*$A20))*IF($E$7&gt;=$A20,$E$4*($E$7/$A20-1)+$E$3,$E$4*(1-($E$7/$A20))+$E$3)</f>
        <v>52.770083102493068</v>
      </c>
    </row>
    <row r="21" spans="1:5" x14ac:dyDescent="0.3">
      <c r="A21" s="1">
        <f t="shared" si="1"/>
        <v>20</v>
      </c>
      <c r="B21" s="8">
        <f>($E$5*$E$6*$E$6/(2*$A21))*IF($E$7&gt;=$A21,$E$4*($E$7/$A21-1)+$E$3,$E$4*(1-($E$7/$A21))+$E$3)</f>
        <v>51.375000000000007</v>
      </c>
    </row>
    <row r="22" spans="1:5" x14ac:dyDescent="0.3">
      <c r="A22" s="1">
        <f t="shared" si="1"/>
        <v>21</v>
      </c>
      <c r="B22" s="8">
        <f>($E$5*$E$6*$E$6/(2*$A22))*IF($E$7&gt;=$A22,$E$4*($E$7/$A22-1)+$E$3,$E$4*(1-($E$7/$A22))+$E$3)</f>
        <v>50.000000000000007</v>
      </c>
    </row>
    <row r="23" spans="1:5" x14ac:dyDescent="0.3">
      <c r="A23" s="1">
        <f t="shared" si="1"/>
        <v>22</v>
      </c>
      <c r="B23" s="8">
        <f>($E$5*$E$6*$E$6/(2*$A23))*IF($E$7&gt;=$A23,$E$4*($E$7/$A23-1)+$E$3,$E$4*(1-($E$7/$A23))+$E$3)</f>
        <v>48.657024793388437</v>
      </c>
    </row>
    <row r="24" spans="1:5" x14ac:dyDescent="0.3">
      <c r="A24" s="1">
        <f t="shared" si="1"/>
        <v>23</v>
      </c>
      <c r="B24" s="8">
        <f>($E$5*$E$6*$E$6/(2*$A24))*IF($E$7&gt;=$A24,$E$4*($E$7/$A24-1)+$E$3,$E$4*(1-($E$7/$A24))+$E$3)</f>
        <v>47.353497164461253</v>
      </c>
    </row>
    <row r="25" spans="1:5" x14ac:dyDescent="0.3">
      <c r="A25" s="1">
        <f t="shared" si="1"/>
        <v>24</v>
      </c>
      <c r="B25" s="8">
        <f>($E$5*$E$6*$E$6/(2*$A25))*IF($E$7&gt;=$A25,$E$4*($E$7/$A25-1)+$E$3,$E$4*(1-($E$7/$A25))+$E$3)</f>
        <v>46.093749999999993</v>
      </c>
    </row>
    <row r="26" spans="1:5" x14ac:dyDescent="0.3">
      <c r="A26" s="1">
        <f t="shared" si="1"/>
        <v>25</v>
      </c>
      <c r="B26" s="8">
        <f>($E$5*$E$6*$E$6/(2*$A26))*IF($E$7&gt;=$A26,$E$4*($E$7/$A26-1)+$E$3,$E$4*(1-($E$7/$A26))+$E$3)</f>
        <v>44.88</v>
      </c>
      <c r="D26" s="2"/>
    </row>
    <row r="27" spans="1:5" x14ac:dyDescent="0.3">
      <c r="A27" s="1">
        <f t="shared" si="1"/>
        <v>26</v>
      </c>
      <c r="B27" s="8">
        <f>($E$5*$E$6*$E$6/(2*$A27))*IF($E$7&gt;=$A27,$E$4*($E$7/$A27-1)+$E$3,$E$4*(1-($E$7/$A27))+$E$3)</f>
        <v>43.713017751479299</v>
      </c>
    </row>
    <row r="28" spans="1:5" x14ac:dyDescent="0.3">
      <c r="A28" s="1">
        <f t="shared" si="1"/>
        <v>27</v>
      </c>
      <c r="B28" s="8">
        <f>($E$5*$E$6*$E$6/(2*$A28))*IF($E$7&gt;=$A28,$E$4*($E$7/$A28-1)+$E$3,$E$4*(1-($E$7/$A28))+$E$3)</f>
        <v>42.592592592592588</v>
      </c>
    </row>
    <row r="29" spans="1:5" x14ac:dyDescent="0.3">
      <c r="A29" s="1">
        <f t="shared" si="1"/>
        <v>28</v>
      </c>
      <c r="B29" s="8">
        <f>($E$5*$E$6*$E$6/(2*$A29))*IF($E$7&gt;=$A29,$E$4*($E$7/$A29-1)+$E$3,$E$4*(1-($E$7/$A29))+$E$3)</f>
        <v>41.517857142857146</v>
      </c>
    </row>
    <row r="30" spans="1:5" x14ac:dyDescent="0.3">
      <c r="A30" s="1">
        <f t="shared" si="1"/>
        <v>29</v>
      </c>
      <c r="B30" s="8">
        <f>($E$5*$E$6*$E$6/(2*$A30))*IF($E$7&gt;=$A30,$E$4*($E$7/$A30-1)+$E$3,$E$4*(1-($E$7/$A30))+$E$3)</f>
        <v>40.487514863258028</v>
      </c>
    </row>
    <row r="31" spans="1:5" x14ac:dyDescent="0.3">
      <c r="A31" s="1">
        <f t="shared" si="1"/>
        <v>30</v>
      </c>
      <c r="B31" s="8">
        <f>($E$5*$E$6*$E$6/(2*$A31))*IF($E$7&gt;=$A31,$E$4*($E$7/$A31-1)+$E$3,$E$4*(1-($E$7/$A31))+$E$3)</f>
        <v>39.499999999999993</v>
      </c>
    </row>
    <row r="32" spans="1:5" x14ac:dyDescent="0.3">
      <c r="A32" s="1">
        <f t="shared" si="1"/>
        <v>31</v>
      </c>
      <c r="B32" s="8">
        <f>($E$5*$E$6*$E$6/(2*$A32))*IF($E$7&gt;=$A32,$E$4*($E$7/$A32-1)+$E$3,$E$4*(1-($E$7/$A32))+$E$3)</f>
        <v>38.553590010405827</v>
      </c>
      <c r="D32" s="3" t="s">
        <v>22</v>
      </c>
      <c r="E32" s="3"/>
    </row>
    <row r="33" spans="1:7" x14ac:dyDescent="0.3">
      <c r="A33" s="1">
        <f t="shared" si="1"/>
        <v>32</v>
      </c>
      <c r="B33" s="8">
        <f>($E$5*$E$6*$E$6/(2*$A33))*IF($E$7&gt;=$A33,$E$4*($E$7/$A33-1)+$E$3,$E$4*(1-($E$7/$A33))+$E$3)</f>
        <v>37.646484375</v>
      </c>
      <c r="D33" s="11">
        <v>7</v>
      </c>
      <c r="E33" s="12">
        <f>VLOOKUP(D33,$A$2:$B$75,2,FALSE)</f>
        <v>21.428571428571431</v>
      </c>
    </row>
    <row r="34" spans="1:7" x14ac:dyDescent="0.3">
      <c r="A34" s="1">
        <f t="shared" si="1"/>
        <v>33</v>
      </c>
      <c r="B34" s="8">
        <f>($E$5*$E$6*$E$6/(2*$A34))*IF($E$7&gt;=$A34,$E$4*($E$7/$A34-1)+$E$3,$E$4*(1-($E$7/$A34))+$E$3)</f>
        <v>36.776859504132233</v>
      </c>
      <c r="D34" s="3" t="s">
        <v>23</v>
      </c>
      <c r="E34" s="3"/>
    </row>
    <row r="35" spans="1:7" x14ac:dyDescent="0.3">
      <c r="A35" s="1">
        <f t="shared" si="1"/>
        <v>34</v>
      </c>
      <c r="B35" s="8">
        <f>($E$5*$E$6*$E$6/(2*$A35))*IF($E$7&gt;=$A35,$E$4*($E$7/$A35-1)+$E$3,$E$4*(1-($E$7/$A35))+$E$3)</f>
        <v>35.94290657439447</v>
      </c>
      <c r="D35" s="11">
        <v>20</v>
      </c>
      <c r="E35" s="12">
        <f>VLOOKUP(D35,$A$2:$B$75,2,FALSE)</f>
        <v>51.375000000000007</v>
      </c>
    </row>
    <row r="36" spans="1:7" x14ac:dyDescent="0.3">
      <c r="A36" s="1">
        <f t="shared" si="1"/>
        <v>35</v>
      </c>
      <c r="B36" s="8">
        <f>($E$5*$E$6*$E$6/(2*$A36))*IF($E$7&gt;=$A36,$E$4*($E$7/$A36-1)+$E$3,$E$4*(1-($E$7/$A36))+$E$3)</f>
        <v>35.142857142857146</v>
      </c>
    </row>
    <row r="37" spans="1:7" x14ac:dyDescent="0.3">
      <c r="A37" s="1">
        <f t="shared" si="1"/>
        <v>36</v>
      </c>
      <c r="B37" s="8">
        <f>($E$5*$E$6*$E$6/(2*$A37))*IF($E$7&gt;=$A37,$E$4*($E$7/$A37-1)+$E$3,$E$4*(1-($E$7/$A37))+$E$3)</f>
        <v>34.375</v>
      </c>
    </row>
    <row r="38" spans="1:7" x14ac:dyDescent="0.3">
      <c r="A38" s="1">
        <f t="shared" si="1"/>
        <v>37</v>
      </c>
      <c r="B38" s="8">
        <f>($E$5*$E$6*$E$6/(2*$A38))*IF($E$7&gt;=$A38,$E$4*($E$7/$A38-1)+$E$3,$E$4*(1-($E$7/$A38))+$E$3)</f>
        <v>33.637691745799849</v>
      </c>
      <c r="G38" s="3" t="s">
        <v>24</v>
      </c>
    </row>
    <row r="39" spans="1:7" x14ac:dyDescent="0.3">
      <c r="A39" s="1">
        <f t="shared" si="1"/>
        <v>38</v>
      </c>
      <c r="B39" s="8">
        <f>($E$5*$E$6*$E$6/(2*$A39))*IF($E$7&gt;=$A39,$E$4*($E$7/$A39-1)+$E$3,$E$4*(1-($E$7/$A39))+$E$3)</f>
        <v>32.929362880886423</v>
      </c>
      <c r="G39" s="3" t="str">
        <f>D5 &amp; " = " &amp; E5 &amp; " " &amp;F5 &amp; " ; " &amp;D6&amp; " = "&amp;E6&amp; " "&amp;F6&amp; " ; "&amp;D7&amp;" = "&amp;E7&amp;" "&amp;F7</f>
        <v>Q = 30 Fille/km/h ; L = 10 km ; Vf = 7 km/h</v>
      </c>
    </row>
    <row r="40" spans="1:7" x14ac:dyDescent="0.3">
      <c r="A40" s="1">
        <f t="shared" si="1"/>
        <v>39</v>
      </c>
      <c r="B40" s="8">
        <f>($E$5*$E$6*$E$6/(2*$A40))*IF($E$7&gt;=$A40,$E$4*($E$7/$A40-1)+$E$3,$E$4*(1-($E$7/$A40))+$E$3)</f>
        <v>32.248520710059168</v>
      </c>
      <c r="G40" s="3" t="str">
        <f>D3&amp;" = "&amp;E3&amp;" ; "&amp;D4&amp;" = "&amp;E4</f>
        <v>Popposé = 0.1 ; Pdirect = 0.9</v>
      </c>
    </row>
    <row r="41" spans="1:7" x14ac:dyDescent="0.3">
      <c r="A41" s="1">
        <f t="shared" si="1"/>
        <v>40</v>
      </c>
      <c r="B41" s="8">
        <f>($E$5*$E$6*$E$6/(2*$A41))*IF($E$7&gt;=$A41,$E$4*($E$7/$A41-1)+$E$3,$E$4*(1-($E$7/$A41))+$E$3)</f>
        <v>31.593749999999996</v>
      </c>
    </row>
    <row r="42" spans="1:7" x14ac:dyDescent="0.3">
      <c r="A42" s="1">
        <f t="shared" si="1"/>
        <v>41</v>
      </c>
      <c r="B42" s="8">
        <f>($E$5*$E$6*$E$6/(2*$A42))*IF($E$7&gt;=$A42,$E$4*($E$7/$A42-1)+$E$3,$E$4*(1-($E$7/$A42))+$E$3)</f>
        <v>30.96371207614515</v>
      </c>
    </row>
    <row r="43" spans="1:7" x14ac:dyDescent="0.3">
      <c r="A43" s="1">
        <f t="shared" si="1"/>
        <v>42</v>
      </c>
      <c r="B43" s="8">
        <f>($E$5*$E$6*$E$6/(2*$A43))*IF($E$7&gt;=$A43,$E$4*($E$7/$A43-1)+$E$3,$E$4*(1-($E$7/$A43))+$E$3)</f>
        <v>30.357142857142858</v>
      </c>
    </row>
    <row r="44" spans="1:7" x14ac:dyDescent="0.3">
      <c r="A44" s="1">
        <f t="shared" si="1"/>
        <v>43</v>
      </c>
      <c r="B44" s="8">
        <f>($E$5*$E$6*$E$6/(2*$A44))*IF($E$7&gt;=$A44,$E$4*($E$7/$A44-1)+$E$3,$E$4*(1-($E$7/$A44))+$E$3)</f>
        <v>29.772850189291503</v>
      </c>
    </row>
    <row r="45" spans="1:7" x14ac:dyDescent="0.3">
      <c r="A45" s="1">
        <f t="shared" si="1"/>
        <v>44</v>
      </c>
      <c r="B45" s="8">
        <f>($E$5*$E$6*$E$6/(2*$A45))*IF($E$7&gt;=$A45,$E$4*($E$7/$A45-1)+$E$3,$E$4*(1-($E$7/$A45))+$E$3)</f>
        <v>29.209710743801654</v>
      </c>
    </row>
    <row r="46" spans="1:7" x14ac:dyDescent="0.3">
      <c r="A46" s="1">
        <f t="shared" si="1"/>
        <v>45</v>
      </c>
      <c r="B46" s="8">
        <f>($E$5*$E$6*$E$6/(2*$A46))*IF($E$7&gt;=$A46,$E$4*($E$7/$A46-1)+$E$3,$E$4*(1-($E$7/$A46))+$E$3)</f>
        <v>28.666666666666668</v>
      </c>
    </row>
    <row r="47" spans="1:7" x14ac:dyDescent="0.3">
      <c r="A47" s="1">
        <f t="shared" si="1"/>
        <v>46</v>
      </c>
      <c r="B47" s="8">
        <f>($E$5*$E$6*$E$6/(2*$A47))*IF($E$7&gt;=$A47,$E$4*($E$7/$A47-1)+$E$3,$E$4*(1-($E$7/$A47))+$E$3)</f>
        <v>28.142722117202268</v>
      </c>
    </row>
    <row r="48" spans="1:7" x14ac:dyDescent="0.3">
      <c r="A48" s="1">
        <f t="shared" si="1"/>
        <v>47</v>
      </c>
      <c r="B48" s="8">
        <f>($E$5*$E$6*$E$6/(2*$A48))*IF($E$7&gt;=$A48,$E$4*($E$7/$A48-1)+$E$3,$E$4*(1-($E$7/$A48))+$E$3)</f>
        <v>27.636939791760977</v>
      </c>
    </row>
    <row r="49" spans="1:2" x14ac:dyDescent="0.3">
      <c r="A49" s="1">
        <f t="shared" si="1"/>
        <v>48</v>
      </c>
      <c r="B49" s="8">
        <f>($E$5*$E$6*$E$6/(2*$A49))*IF($E$7&gt;=$A49,$E$4*($E$7/$A49-1)+$E$3,$E$4*(1-($E$7/$A49))+$E$3)</f>
        <v>27.148437499999996</v>
      </c>
    </row>
    <row r="50" spans="1:2" x14ac:dyDescent="0.3">
      <c r="A50" s="1">
        <f t="shared" si="1"/>
        <v>49</v>
      </c>
      <c r="B50" s="8">
        <f>($E$5*$E$6*$E$6/(2*$A50))*IF($E$7&gt;=$A50,$E$4*($E$7/$A50-1)+$E$3,$E$4*(1-($E$7/$A50))+$E$3)</f>
        <v>26.676384839650147</v>
      </c>
    </row>
    <row r="51" spans="1:2" x14ac:dyDescent="0.3">
      <c r="A51" s="1">
        <f t="shared" si="1"/>
        <v>50</v>
      </c>
      <c r="B51" s="8">
        <f>($E$5*$E$6*$E$6/(2*$A51))*IF($E$7&gt;=$A51,$E$4*($E$7/$A51-1)+$E$3,$E$4*(1-($E$7/$A51))+$E$3)</f>
        <v>26.22</v>
      </c>
    </row>
    <row r="52" spans="1:2" x14ac:dyDescent="0.3">
      <c r="A52" s="1">
        <f t="shared" si="1"/>
        <v>51</v>
      </c>
      <c r="B52" s="8">
        <f>($E$5*$E$6*$E$6/(2*$A52))*IF($E$7&gt;=$A52,$E$4*($E$7/$A52-1)+$E$3,$E$4*(1-($E$7/$A52))+$E$3)</f>
        <v>25.778546712802768</v>
      </c>
    </row>
    <row r="53" spans="1:2" x14ac:dyDescent="0.3">
      <c r="A53" s="1">
        <f t="shared" si="1"/>
        <v>52</v>
      </c>
      <c r="B53" s="8">
        <f>($E$5*$E$6*$E$6/(2*$A53))*IF($E$7&gt;=$A53,$E$4*($E$7/$A53-1)+$E$3,$E$4*(1-($E$7/$A53))+$E$3)</f>
        <v>25.351331360946745</v>
      </c>
    </row>
    <row r="54" spans="1:2" x14ac:dyDescent="0.3">
      <c r="A54" s="1">
        <f t="shared" si="1"/>
        <v>53</v>
      </c>
      <c r="B54" s="8">
        <f>($E$5*$E$6*$E$6/(2*$A54))*IF($E$7&gt;=$A54,$E$4*($E$7/$A54-1)+$E$3,$E$4*(1-($E$7/$A54))+$E$3)</f>
        <v>24.937700249199004</v>
      </c>
    </row>
    <row r="55" spans="1:2" x14ac:dyDescent="0.3">
      <c r="A55" s="1">
        <f t="shared" si="1"/>
        <v>54</v>
      </c>
      <c r="B55" s="8">
        <f>($E$5*$E$6*$E$6/(2*$A55))*IF($E$7&gt;=$A55,$E$4*($E$7/$A55-1)+$E$3,$E$4*(1-($E$7/$A55))+$E$3)</f>
        <v>24.537037037037038</v>
      </c>
    </row>
    <row r="56" spans="1:2" x14ac:dyDescent="0.3">
      <c r="A56" s="1">
        <f t="shared" si="1"/>
        <v>55</v>
      </c>
      <c r="B56" s="8">
        <f>($E$5*$E$6*$E$6/(2*$A56))*IF($E$7&gt;=$A56,$E$4*($E$7/$A56-1)+$E$3,$E$4*(1-($E$7/$A56))+$E$3)</f>
        <v>24.148760330578515</v>
      </c>
    </row>
    <row r="57" spans="1:2" x14ac:dyDescent="0.3">
      <c r="A57" s="1">
        <f t="shared" si="1"/>
        <v>56</v>
      </c>
      <c r="B57" s="8">
        <f>($E$5*$E$6*$E$6/(2*$A57))*IF($E$7&gt;=$A57,$E$4*($E$7/$A57-1)+$E$3,$E$4*(1-($E$7/$A57))+$E$3)</f>
        <v>23.772321428571427</v>
      </c>
    </row>
    <row r="58" spans="1:2" x14ac:dyDescent="0.3">
      <c r="A58" s="1">
        <f t="shared" si="1"/>
        <v>57</v>
      </c>
      <c r="B58" s="8">
        <f>($E$5*$E$6*$E$6/(2*$A58))*IF($E$7&gt;=$A58,$E$4*($E$7/$A58-1)+$E$3,$E$4*(1-($E$7/$A58))+$E$3)</f>
        <v>23.407202216066484</v>
      </c>
    </row>
    <row r="59" spans="1:2" x14ac:dyDescent="0.3">
      <c r="A59" s="1">
        <f t="shared" si="1"/>
        <v>58</v>
      </c>
      <c r="B59" s="8">
        <f>($E$5*$E$6*$E$6/(2*$A59))*IF($E$7&gt;=$A59,$E$4*($E$7/$A59-1)+$E$3,$E$4*(1-($E$7/$A59))+$E$3)</f>
        <v>23.052913198573126</v>
      </c>
    </row>
    <row r="60" spans="1:2" x14ac:dyDescent="0.3">
      <c r="A60" s="1">
        <f t="shared" si="1"/>
        <v>59</v>
      </c>
      <c r="B60" s="8">
        <f>($E$5*$E$6*$E$6/(2*$A60))*IF($E$7&gt;=$A60,$E$4*($E$7/$A60-1)+$E$3,$E$4*(1-($E$7/$A60))+$E$3)</f>
        <v>22.708991669060616</v>
      </c>
    </row>
    <row r="61" spans="1:2" x14ac:dyDescent="0.3">
      <c r="A61" s="1">
        <f t="shared" si="1"/>
        <v>60</v>
      </c>
      <c r="B61" s="8">
        <f>($E$5*$E$6*$E$6/(2*$A61))*IF($E$7&gt;=$A61,$E$4*($E$7/$A61-1)+$E$3,$E$4*(1-($E$7/$A61))+$E$3)</f>
        <v>22.375</v>
      </c>
    </row>
    <row r="62" spans="1:2" x14ac:dyDescent="0.3">
      <c r="A62" s="1">
        <f t="shared" si="1"/>
        <v>61</v>
      </c>
      <c r="B62" s="8">
        <f>($E$5*$E$6*$E$6/(2*$A62))*IF($E$7&gt;=$A62,$E$4*($E$7/$A62-1)+$E$3,$E$4*(1-($E$7/$A62))+$E$3)</f>
        <v>22.05052405267401</v>
      </c>
    </row>
    <row r="63" spans="1:2" x14ac:dyDescent="0.3">
      <c r="A63" s="1">
        <f t="shared" si="1"/>
        <v>62</v>
      </c>
      <c r="B63" s="8">
        <f>($E$5*$E$6*$E$6/(2*$A63))*IF($E$7&gt;=$A63,$E$4*($E$7/$A63-1)+$E$3,$E$4*(1-($E$7/$A63))+$E$3)</f>
        <v>21.735171696149845</v>
      </c>
    </row>
    <row r="64" spans="1:2" x14ac:dyDescent="0.3">
      <c r="A64" s="1">
        <f t="shared" si="1"/>
        <v>63</v>
      </c>
      <c r="B64" s="8">
        <f>($E$5*$E$6*$E$6/(2*$A64))*IF($E$7&gt;=$A64,$E$4*($E$7/$A64-1)+$E$3,$E$4*(1-($E$7/$A64))+$E$3)</f>
        <v>21.428571428571427</v>
      </c>
    </row>
    <row r="65" spans="1:2" x14ac:dyDescent="0.3">
      <c r="A65" s="1">
        <f t="shared" si="1"/>
        <v>64</v>
      </c>
      <c r="B65" s="8">
        <f>($E$5*$E$6*$E$6/(2*$A65))*IF($E$7&gt;=$A65,$E$4*($E$7/$A65-1)+$E$3,$E$4*(1-($E$7/$A65))+$E$3)</f>
        <v>21.13037109375</v>
      </c>
    </row>
    <row r="66" spans="1:2" x14ac:dyDescent="0.3">
      <c r="A66" s="1">
        <f t="shared" si="1"/>
        <v>65</v>
      </c>
      <c r="B66" s="8">
        <f>($E$5*$E$6*$E$6/(2*$A66))*IF($E$7&gt;=$A66,$E$4*($E$7/$A66-1)+$E$3,$E$4*(1-($E$7/$A66))+$E$3)</f>
        <v>20.840236686390529</v>
      </c>
    </row>
    <row r="67" spans="1:2" x14ac:dyDescent="0.3">
      <c r="A67" s="1">
        <f t="shared" si="1"/>
        <v>66</v>
      </c>
      <c r="B67" s="8">
        <f>($E$5*$E$6*$E$6/(2*$A67))*IF($E$7&gt;=$A67,$E$4*($E$7/$A67-1)+$E$3,$E$4*(1-($E$7/$A67))+$E$3)</f>
        <v>20.557851239669422</v>
      </c>
    </row>
    <row r="68" spans="1:2" x14ac:dyDescent="0.3">
      <c r="A68" s="1">
        <f t="shared" si="1"/>
        <v>67</v>
      </c>
      <c r="B68" s="8">
        <f>($E$5*$E$6*$E$6/(2*$A68))*IF($E$7&gt;=$A68,$E$4*($E$7/$A68-1)+$E$3,$E$4*(1-($E$7/$A68))+$E$3)</f>
        <v>20.28291378926264</v>
      </c>
    </row>
    <row r="69" spans="1:2" x14ac:dyDescent="0.3">
      <c r="A69" s="1">
        <f t="shared" si="1"/>
        <v>68</v>
      </c>
      <c r="B69" s="8">
        <f>($E$5*$E$6*$E$6/(2*$A69))*IF($E$7&gt;=$A69,$E$4*($E$7/$A69-1)+$E$3,$E$4*(1-($E$7/$A69))+$E$3)</f>
        <v>20.015138408304498</v>
      </c>
    </row>
    <row r="70" spans="1:2" x14ac:dyDescent="0.3">
      <c r="A70" s="1">
        <f t="shared" si="1"/>
        <v>69</v>
      </c>
      <c r="B70" s="8">
        <f>($E$5*$E$6*$E$6/(2*$A70))*IF($E$7&gt;=$A70,$E$4*($E$7/$A70-1)+$E$3,$E$4*(1-($E$7/$A70))+$E$3)</f>
        <v>19.754253308128543</v>
      </c>
    </row>
    <row r="71" spans="1:2" x14ac:dyDescent="0.3">
      <c r="A71" s="1">
        <f t="shared" ref="A71:A75" si="2">A70+1</f>
        <v>70</v>
      </c>
      <c r="B71" s="8">
        <f>($E$5*$E$6*$E$6/(2*$A71))*IF($E$7&gt;=$A71,$E$4*($E$7/$A71-1)+$E$3,$E$4*(1-($E$7/$A71))+$E$3)</f>
        <v>19.5</v>
      </c>
    </row>
    <row r="72" spans="1:2" x14ac:dyDescent="0.3">
      <c r="A72" s="1">
        <f t="shared" si="2"/>
        <v>71</v>
      </c>
      <c r="B72" s="8">
        <f>($E$5*$E$6*$E$6/(2*$A72))*IF($E$7&gt;=$A72,$E$4*($E$7/$A72-1)+$E$3,$E$4*(1-($E$7/$A72))+$E$3)</f>
        <v>19.252132513390197</v>
      </c>
    </row>
    <row r="73" spans="1:2" x14ac:dyDescent="0.3">
      <c r="A73" s="1">
        <f t="shared" si="2"/>
        <v>72</v>
      </c>
      <c r="B73" s="8">
        <f>($E$5*$E$6*$E$6/(2*$A73))*IF($E$7&gt;=$A73,$E$4*($E$7/$A73-1)+$E$3,$E$4*(1-($E$7/$A73))+$E$3)</f>
        <v>19.010416666666664</v>
      </c>
    </row>
    <row r="74" spans="1:2" x14ac:dyDescent="0.3">
      <c r="A74" s="1">
        <f t="shared" si="2"/>
        <v>73</v>
      </c>
      <c r="B74" s="8">
        <f>($E$5*$E$6*$E$6/(2*$A74))*IF($E$7&gt;=$A74,$E$4*($E$7/$A74-1)+$E$3,$E$4*(1-($E$7/$A74))+$E$3)</f>
        <v>18.774629386376432</v>
      </c>
    </row>
    <row r="75" spans="1:2" x14ac:dyDescent="0.3">
      <c r="A75" s="1">
        <f t="shared" si="2"/>
        <v>74</v>
      </c>
      <c r="B75" s="8">
        <f>($E$5*$E$6*$E$6/(2*$A75))*IF($E$7&gt;=$A75,$E$4*($E$7/$A75-1)+$E$3,$E$4*(1-($E$7/$A75))+$E$3)</f>
        <v>18.544558071585097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zoomScaleNormal="100" workbookViewId="0">
      <selection activeCell="B1" sqref="B1"/>
    </sheetView>
  </sheetViews>
  <sheetFormatPr baseColWidth="10" defaultRowHeight="15" x14ac:dyDescent="0.25"/>
  <cols>
    <col min="1" max="1" width="0.7109375" customWidth="1"/>
    <col min="2" max="2" width="35" customWidth="1"/>
    <col min="3" max="3" width="22" customWidth="1"/>
    <col min="4" max="4" width="25" customWidth="1"/>
  </cols>
  <sheetData>
    <row r="1" spans="2:4" ht="16.5" x14ac:dyDescent="0.3">
      <c r="B1" s="4" t="s">
        <v>25</v>
      </c>
      <c r="C1" s="5"/>
      <c r="D1" s="5"/>
    </row>
    <row r="3" spans="2:4" x14ac:dyDescent="0.25">
      <c r="B3" s="14" t="s">
        <v>28</v>
      </c>
    </row>
    <row r="4" spans="2:4" x14ac:dyDescent="0.25">
      <c r="B4" s="14" t="s">
        <v>29</v>
      </c>
    </row>
    <row r="6" spans="2:4" x14ac:dyDescent="0.25">
      <c r="B6" t="s">
        <v>6</v>
      </c>
      <c r="C6" s="13" t="s">
        <v>26</v>
      </c>
      <c r="D6" s="13" t="s">
        <v>27</v>
      </c>
    </row>
    <row r="7" spans="2:4" x14ac:dyDescent="0.25">
      <c r="B7">
        <v>0</v>
      </c>
      <c r="C7" s="15">
        <v>0</v>
      </c>
      <c r="D7" s="15">
        <v>48.75</v>
      </c>
    </row>
    <row r="8" spans="2:4" x14ac:dyDescent="0.25">
      <c r="B8">
        <f>B7+0.1</f>
        <v>0.1</v>
      </c>
      <c r="C8" s="15">
        <v>21.428571428571431</v>
      </c>
      <c r="D8" s="15">
        <v>51.375000000000007</v>
      </c>
    </row>
    <row r="9" spans="2:4" x14ac:dyDescent="0.25">
      <c r="B9">
        <f t="shared" ref="B9:B16" si="0">B8+0.1</f>
        <v>0.2</v>
      </c>
      <c r="C9" s="15">
        <v>42.857142857142861</v>
      </c>
      <c r="D9" s="15">
        <v>54</v>
      </c>
    </row>
    <row r="10" spans="2:4" x14ac:dyDescent="0.25">
      <c r="B10">
        <f t="shared" si="0"/>
        <v>0.30000000000000004</v>
      </c>
      <c r="C10" s="15">
        <v>64.285714285714278</v>
      </c>
      <c r="D10" s="15">
        <v>56.624999999999993</v>
      </c>
    </row>
    <row r="11" spans="2:4" x14ac:dyDescent="0.25">
      <c r="B11">
        <f t="shared" si="0"/>
        <v>0.4</v>
      </c>
      <c r="C11" s="15">
        <v>85.714285714285722</v>
      </c>
      <c r="D11" s="15">
        <v>59.25</v>
      </c>
    </row>
    <row r="12" spans="2:4" x14ac:dyDescent="0.25">
      <c r="B12">
        <f t="shared" si="0"/>
        <v>0.5</v>
      </c>
      <c r="C12" s="15">
        <v>107.14285714285714</v>
      </c>
      <c r="D12" s="15">
        <v>61.875</v>
      </c>
    </row>
    <row r="13" spans="2:4" x14ac:dyDescent="0.25">
      <c r="B13">
        <f t="shared" si="0"/>
        <v>0.6</v>
      </c>
      <c r="C13" s="15">
        <v>128.57142857142856</v>
      </c>
      <c r="D13" s="15">
        <v>64.5</v>
      </c>
    </row>
    <row r="14" spans="2:4" x14ac:dyDescent="0.25">
      <c r="B14">
        <f t="shared" si="0"/>
        <v>0.7</v>
      </c>
      <c r="C14" s="15">
        <v>149.99999999999997</v>
      </c>
      <c r="D14" s="15">
        <v>67.125</v>
      </c>
    </row>
    <row r="15" spans="2:4" x14ac:dyDescent="0.25">
      <c r="B15">
        <f t="shared" si="0"/>
        <v>0.79999999999999993</v>
      </c>
      <c r="C15" s="15">
        <v>171.42857142857144</v>
      </c>
      <c r="D15" s="15">
        <v>69.75</v>
      </c>
    </row>
    <row r="16" spans="2:4" x14ac:dyDescent="0.25">
      <c r="B16">
        <f t="shared" si="0"/>
        <v>0.89999999999999991</v>
      </c>
      <c r="C16" s="15">
        <v>192.85714285714286</v>
      </c>
      <c r="D16" s="15">
        <v>72.375</v>
      </c>
    </row>
    <row r="17" spans="2:4" x14ac:dyDescent="0.25">
      <c r="B17">
        <f>B16+0.1</f>
        <v>0.99999999999999989</v>
      </c>
      <c r="C17" s="15">
        <v>214.28571428571428</v>
      </c>
      <c r="D17" s="15">
        <v>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showGridLines="0" zoomScaleNormal="100" workbookViewId="0"/>
  </sheetViews>
  <sheetFormatPr baseColWidth="10" defaultRowHeight="16.5" x14ac:dyDescent="0.3"/>
  <cols>
    <col min="1" max="1" width="11.42578125" style="1"/>
    <col min="2" max="2" width="36.140625" style="1" customWidth="1"/>
    <col min="3" max="3" width="3" style="1" customWidth="1"/>
    <col min="4" max="4" width="16.42578125" style="1" customWidth="1"/>
    <col min="5" max="5" width="6.42578125" style="1" bestFit="1" customWidth="1"/>
    <col min="6" max="6" width="11.42578125" style="1"/>
    <col min="7" max="7" width="75.5703125" style="1" customWidth="1"/>
    <col min="8" max="16384" width="11.42578125" style="1"/>
  </cols>
  <sheetData>
    <row r="1" spans="1:7" x14ac:dyDescent="0.3">
      <c r="A1" s="9" t="s">
        <v>9</v>
      </c>
      <c r="B1" s="10" t="s">
        <v>5</v>
      </c>
      <c r="D1" s="4" t="s">
        <v>16</v>
      </c>
      <c r="E1" s="5"/>
      <c r="F1" s="5"/>
      <c r="G1" s="5"/>
    </row>
    <row r="2" spans="1:7" x14ac:dyDescent="0.3">
      <c r="A2" s="1">
        <v>1</v>
      </c>
      <c r="B2" s="8">
        <f>($E$5*$E$6*$E$6/($A2))*(($E$3/2)-(1/6)*($E$3-$E$4))+($E$5*$E$6*$E$6/($A2))*(((1-$E$3)/2)+(1/6)*($E$3-$E$4))*IF($E$7&gt;=$A2,($E$7/$A2-1),(1-($E$7/$A2)))</f>
        <v>6400</v>
      </c>
      <c r="D2" s="7" t="s">
        <v>17</v>
      </c>
      <c r="E2" s="7" t="s">
        <v>18</v>
      </c>
      <c r="F2" s="7" t="s">
        <v>19</v>
      </c>
      <c r="G2" s="7" t="s">
        <v>20</v>
      </c>
    </row>
    <row r="3" spans="1:7" x14ac:dyDescent="0.3">
      <c r="A3" s="1">
        <v>2</v>
      </c>
      <c r="B3" s="8">
        <f t="shared" ref="B3:B66" si="0">($E$5*$E$6*$E$6/($A3))*(($E$3/2)-(1/6)*($E$3-$E$4))+($E$5*$E$6*$E$6/($A3))*(((1-$E$3)/2)+(1/6)*($E$3-$E$4))*IF($E$7&gt;=$A3,($E$7/$A3-1),(1-($E$7/$A3)))</f>
        <v>1485</v>
      </c>
      <c r="D3" s="2" t="s">
        <v>30</v>
      </c>
      <c r="E3" s="6">
        <v>0.5</v>
      </c>
      <c r="F3" s="1" t="s">
        <v>15</v>
      </c>
      <c r="G3" s="1" t="s">
        <v>10</v>
      </c>
    </row>
    <row r="4" spans="1:7" x14ac:dyDescent="0.3">
      <c r="A4" s="1">
        <v>3</v>
      </c>
      <c r="B4" s="8">
        <f t="shared" si="0"/>
        <v>608.88888888888903</v>
      </c>
      <c r="D4" s="2" t="s">
        <v>31</v>
      </c>
      <c r="E4" s="6">
        <v>0.04</v>
      </c>
      <c r="F4" s="1" t="s">
        <v>15</v>
      </c>
      <c r="G4" s="1" t="s">
        <v>11</v>
      </c>
    </row>
    <row r="5" spans="1:7" x14ac:dyDescent="0.3">
      <c r="A5" s="1">
        <f>A4+1</f>
        <v>4</v>
      </c>
      <c r="B5" s="8">
        <f t="shared" si="0"/>
        <v>313.75</v>
      </c>
      <c r="D5" s="2" t="s">
        <v>0</v>
      </c>
      <c r="E5" s="6">
        <v>30</v>
      </c>
      <c r="F5" s="1" t="s">
        <v>4</v>
      </c>
      <c r="G5" s="1" t="s">
        <v>12</v>
      </c>
    </row>
    <row r="6" spans="1:7" x14ac:dyDescent="0.3">
      <c r="A6" s="1">
        <f>A5+1</f>
        <v>5</v>
      </c>
      <c r="B6" s="8">
        <f t="shared" si="0"/>
        <v>182.39999999999998</v>
      </c>
      <c r="D6" s="2" t="s">
        <v>1</v>
      </c>
      <c r="E6" s="6">
        <v>10</v>
      </c>
      <c r="F6" s="1" t="s">
        <v>3</v>
      </c>
      <c r="G6" s="1" t="s">
        <v>13</v>
      </c>
    </row>
    <row r="7" spans="1:7" x14ac:dyDescent="0.3">
      <c r="A7" s="1">
        <f t="shared" ref="A7:A70" si="1">A6+1</f>
        <v>6</v>
      </c>
      <c r="B7" s="8">
        <f t="shared" si="0"/>
        <v>113.88888888888891</v>
      </c>
      <c r="D7" s="2" t="s">
        <v>8</v>
      </c>
      <c r="E7" s="6">
        <v>7</v>
      </c>
      <c r="F7" s="1" t="s">
        <v>2</v>
      </c>
      <c r="G7" s="1" t="s">
        <v>14</v>
      </c>
    </row>
    <row r="8" spans="1:7" x14ac:dyDescent="0.3">
      <c r="A8" s="1">
        <f t="shared" si="1"/>
        <v>7</v>
      </c>
      <c r="B8" s="8">
        <f t="shared" si="0"/>
        <v>74.285714285714292</v>
      </c>
    </row>
    <row r="9" spans="1:7" x14ac:dyDescent="0.3">
      <c r="A9" s="1">
        <f t="shared" si="1"/>
        <v>8</v>
      </c>
      <c r="B9" s="8">
        <f t="shared" si="0"/>
        <v>80.3125</v>
      </c>
      <c r="D9" s="4" t="s">
        <v>21</v>
      </c>
      <c r="E9" s="5"/>
      <c r="F9" s="5"/>
      <c r="G9" s="5"/>
    </row>
    <row r="10" spans="1:7" x14ac:dyDescent="0.3">
      <c r="A10" s="1">
        <f t="shared" si="1"/>
        <v>9</v>
      </c>
      <c r="B10" s="8">
        <f t="shared" si="0"/>
        <v>81.975308641975303</v>
      </c>
    </row>
    <row r="11" spans="1:7" x14ac:dyDescent="0.3">
      <c r="A11" s="1">
        <f t="shared" si="1"/>
        <v>10</v>
      </c>
      <c r="B11" s="8">
        <f t="shared" si="0"/>
        <v>81.400000000000006</v>
      </c>
    </row>
    <row r="12" spans="1:7" x14ac:dyDescent="0.3">
      <c r="A12" s="1">
        <f t="shared" si="1"/>
        <v>11</v>
      </c>
      <c r="B12" s="8">
        <f t="shared" si="0"/>
        <v>79.669421487603316</v>
      </c>
    </row>
    <row r="13" spans="1:7" x14ac:dyDescent="0.3">
      <c r="A13" s="1">
        <f t="shared" si="1"/>
        <v>12</v>
      </c>
      <c r="B13" s="8">
        <f t="shared" si="0"/>
        <v>77.361111111111114</v>
      </c>
    </row>
    <row r="14" spans="1:7" x14ac:dyDescent="0.3">
      <c r="A14" s="1">
        <f t="shared" si="1"/>
        <v>13</v>
      </c>
      <c r="B14" s="8">
        <f t="shared" si="0"/>
        <v>74.792899408284029</v>
      </c>
    </row>
    <row r="15" spans="1:7" x14ac:dyDescent="0.3">
      <c r="A15" s="1">
        <f t="shared" si="1"/>
        <v>14</v>
      </c>
      <c r="B15" s="8">
        <f t="shared" si="0"/>
        <v>72.142857142857139</v>
      </c>
    </row>
    <row r="16" spans="1:7" x14ac:dyDescent="0.3">
      <c r="A16" s="1">
        <f t="shared" si="1"/>
        <v>15</v>
      </c>
      <c r="B16" s="8">
        <f t="shared" si="0"/>
        <v>69.51111111111112</v>
      </c>
    </row>
    <row r="17" spans="1:5" x14ac:dyDescent="0.3">
      <c r="A17" s="1">
        <f t="shared" si="1"/>
        <v>16</v>
      </c>
      <c r="B17" s="8">
        <f t="shared" si="0"/>
        <v>66.953125</v>
      </c>
    </row>
    <row r="18" spans="1:5" x14ac:dyDescent="0.3">
      <c r="A18" s="1">
        <f t="shared" si="1"/>
        <v>17</v>
      </c>
      <c r="B18" s="8">
        <f t="shared" si="0"/>
        <v>64.498269896193776</v>
      </c>
    </row>
    <row r="19" spans="1:5" x14ac:dyDescent="0.3">
      <c r="A19" s="1">
        <f t="shared" si="1"/>
        <v>18</v>
      </c>
      <c r="B19" s="8">
        <f t="shared" si="0"/>
        <v>62.160493827160494</v>
      </c>
    </row>
    <row r="20" spans="1:5" x14ac:dyDescent="0.3">
      <c r="A20" s="1">
        <f t="shared" si="1"/>
        <v>19</v>
      </c>
      <c r="B20" s="8">
        <f t="shared" si="0"/>
        <v>59.94459833795014</v>
      </c>
    </row>
    <row r="21" spans="1:5" x14ac:dyDescent="0.3">
      <c r="A21" s="1">
        <f t="shared" si="1"/>
        <v>20</v>
      </c>
      <c r="B21" s="8">
        <f t="shared" si="0"/>
        <v>57.85</v>
      </c>
    </row>
    <row r="22" spans="1:5" x14ac:dyDescent="0.3">
      <c r="A22" s="1">
        <f t="shared" si="1"/>
        <v>21</v>
      </c>
      <c r="B22" s="8">
        <f t="shared" si="0"/>
        <v>55.873015873015873</v>
      </c>
    </row>
    <row r="23" spans="1:5" x14ac:dyDescent="0.3">
      <c r="A23" s="1">
        <f t="shared" si="1"/>
        <v>22</v>
      </c>
      <c r="B23" s="8">
        <f t="shared" si="0"/>
        <v>54.008264462809926</v>
      </c>
    </row>
    <row r="24" spans="1:5" x14ac:dyDescent="0.3">
      <c r="A24" s="1">
        <f t="shared" si="1"/>
        <v>23</v>
      </c>
      <c r="B24" s="8">
        <f t="shared" si="0"/>
        <v>52.249527410207939</v>
      </c>
    </row>
    <row r="25" spans="1:5" x14ac:dyDescent="0.3">
      <c r="A25" s="1">
        <f t="shared" si="1"/>
        <v>24</v>
      </c>
      <c r="B25" s="8">
        <f t="shared" si="0"/>
        <v>50.590277777777779</v>
      </c>
    </row>
    <row r="26" spans="1:5" x14ac:dyDescent="0.3">
      <c r="A26" s="1">
        <f t="shared" si="1"/>
        <v>25</v>
      </c>
      <c r="B26" s="8">
        <f t="shared" si="0"/>
        <v>49.024000000000001</v>
      </c>
      <c r="D26" s="2"/>
    </row>
    <row r="27" spans="1:5" x14ac:dyDescent="0.3">
      <c r="A27" s="1">
        <f t="shared" si="1"/>
        <v>26</v>
      </c>
      <c r="B27" s="8">
        <f t="shared" si="0"/>
        <v>47.544378698224854</v>
      </c>
    </row>
    <row r="28" spans="1:5" x14ac:dyDescent="0.3">
      <c r="A28" s="1">
        <f t="shared" si="1"/>
        <v>27</v>
      </c>
      <c r="B28" s="8">
        <f t="shared" si="0"/>
        <v>46.145404663923181</v>
      </c>
    </row>
    <row r="29" spans="1:5" x14ac:dyDescent="0.3">
      <c r="A29" s="1">
        <f t="shared" si="1"/>
        <v>28</v>
      </c>
      <c r="B29" s="8">
        <f t="shared" si="0"/>
        <v>44.821428571428569</v>
      </c>
    </row>
    <row r="30" spans="1:5" x14ac:dyDescent="0.3">
      <c r="A30" s="1">
        <f t="shared" si="1"/>
        <v>29</v>
      </c>
      <c r="B30" s="8">
        <f t="shared" si="0"/>
        <v>43.567181926278238</v>
      </c>
    </row>
    <row r="31" spans="1:5" x14ac:dyDescent="0.3">
      <c r="A31" s="1">
        <f t="shared" si="1"/>
        <v>30</v>
      </c>
      <c r="B31" s="8">
        <f t="shared" si="0"/>
        <v>42.37777777777778</v>
      </c>
    </row>
    <row r="32" spans="1:5" x14ac:dyDescent="0.3">
      <c r="A32" s="1">
        <f t="shared" si="1"/>
        <v>31</v>
      </c>
      <c r="B32" s="8">
        <f t="shared" si="0"/>
        <v>41.248699271592095</v>
      </c>
      <c r="D32" s="3" t="s">
        <v>22</v>
      </c>
      <c r="E32" s="3"/>
    </row>
    <row r="33" spans="1:7" x14ac:dyDescent="0.3">
      <c r="A33" s="1">
        <f t="shared" si="1"/>
        <v>32</v>
      </c>
      <c r="B33" s="8">
        <f t="shared" si="0"/>
        <v>40.17578125</v>
      </c>
      <c r="D33" s="11">
        <v>7</v>
      </c>
      <c r="E33" s="12">
        <f>VLOOKUP(D33,$A$2:$B$75,2,FALSE)</f>
        <v>74.285714285714292</v>
      </c>
    </row>
    <row r="34" spans="1:7" x14ac:dyDescent="0.3">
      <c r="A34" s="1">
        <f t="shared" si="1"/>
        <v>33</v>
      </c>
      <c r="B34" s="8">
        <f t="shared" si="0"/>
        <v>39.155188246097339</v>
      </c>
      <c r="D34" s="3" t="s">
        <v>23</v>
      </c>
      <c r="E34" s="3"/>
    </row>
    <row r="35" spans="1:7" x14ac:dyDescent="0.3">
      <c r="A35" s="1">
        <f t="shared" si="1"/>
        <v>34</v>
      </c>
      <c r="B35" s="8">
        <f t="shared" si="0"/>
        <v>38.183391003460208</v>
      </c>
      <c r="D35" s="11">
        <v>20</v>
      </c>
      <c r="E35" s="12">
        <f>VLOOKUP(D35,$A$2:$B$75,2,FALSE)</f>
        <v>57.85</v>
      </c>
    </row>
    <row r="36" spans="1:7" x14ac:dyDescent="0.3">
      <c r="A36" s="1">
        <f t="shared" si="1"/>
        <v>35</v>
      </c>
      <c r="B36" s="8">
        <f t="shared" si="0"/>
        <v>37.257142857142853</v>
      </c>
    </row>
    <row r="37" spans="1:7" x14ac:dyDescent="0.3">
      <c r="A37" s="1">
        <f t="shared" si="1"/>
        <v>36</v>
      </c>
      <c r="B37" s="8">
        <f t="shared" si="0"/>
        <v>36.373456790123456</v>
      </c>
    </row>
    <row r="38" spans="1:7" x14ac:dyDescent="0.3">
      <c r="A38" s="1">
        <f t="shared" si="1"/>
        <v>37</v>
      </c>
      <c r="B38" s="8">
        <f t="shared" si="0"/>
        <v>35.529583637691744</v>
      </c>
      <c r="G38" s="3" t="s">
        <v>24</v>
      </c>
    </row>
    <row r="39" spans="1:7" x14ac:dyDescent="0.3">
      <c r="A39" s="1">
        <f t="shared" si="1"/>
        <v>38</v>
      </c>
      <c r="B39" s="8">
        <f t="shared" si="0"/>
        <v>34.722991689750693</v>
      </c>
      <c r="G39" s="3" t="str">
        <f>D5 &amp; " = " &amp; E5 &amp; " " &amp;F5 &amp; " ; " &amp;D6&amp; " = "&amp;E6&amp; " "&amp;F6&amp; " ; "&amp;D7&amp;" = "&amp;E7&amp;" "&amp;F7</f>
        <v>Q = 30 Fille/km/h ; L = 10 km ; Vf = 7 km/h</v>
      </c>
    </row>
    <row r="40" spans="1:7" x14ac:dyDescent="0.3">
      <c r="A40" s="1">
        <f t="shared" si="1"/>
        <v>39</v>
      </c>
      <c r="B40" s="8">
        <f t="shared" si="0"/>
        <v>33.95134779750164</v>
      </c>
      <c r="G40" s="3" t="str">
        <f>D3&amp;" = "&amp;E3&amp;" ; "&amp;D4&amp;" = "&amp;E4</f>
        <v>Popposé ptA = 0.5 ; Popposé ptB = 0.04</v>
      </c>
    </row>
    <row r="41" spans="1:7" x14ac:dyDescent="0.3">
      <c r="A41" s="1">
        <f t="shared" si="1"/>
        <v>40</v>
      </c>
      <c r="B41" s="8">
        <f t="shared" si="0"/>
        <v>33.212499999999999</v>
      </c>
    </row>
    <row r="42" spans="1:7" x14ac:dyDescent="0.3">
      <c r="A42" s="1">
        <f t="shared" si="1"/>
        <v>41</v>
      </c>
      <c r="B42" s="8">
        <f t="shared" si="0"/>
        <v>32.504461629982153</v>
      </c>
    </row>
    <row r="43" spans="1:7" x14ac:dyDescent="0.3">
      <c r="A43" s="1">
        <f t="shared" si="1"/>
        <v>42</v>
      </c>
      <c r="B43" s="8">
        <f t="shared" si="0"/>
        <v>31.825396825396822</v>
      </c>
    </row>
    <row r="44" spans="1:7" x14ac:dyDescent="0.3">
      <c r="A44" s="1">
        <f t="shared" si="1"/>
        <v>43</v>
      </c>
      <c r="B44" s="8">
        <f t="shared" si="0"/>
        <v>31.173607355327199</v>
      </c>
    </row>
    <row r="45" spans="1:7" x14ac:dyDescent="0.3">
      <c r="A45" s="1">
        <f t="shared" si="1"/>
        <v>44</v>
      </c>
      <c r="B45" s="8">
        <f t="shared" si="0"/>
        <v>30.547520661157026</v>
      </c>
    </row>
    <row r="46" spans="1:7" x14ac:dyDescent="0.3">
      <c r="A46" s="1">
        <f t="shared" si="1"/>
        <v>45</v>
      </c>
      <c r="B46" s="8">
        <f t="shared" si="0"/>
        <v>29.945679012345682</v>
      </c>
    </row>
    <row r="47" spans="1:7" x14ac:dyDescent="0.3">
      <c r="A47" s="1">
        <f t="shared" si="1"/>
        <v>46</v>
      </c>
      <c r="B47" s="8">
        <f t="shared" si="0"/>
        <v>29.366729678638944</v>
      </c>
    </row>
    <row r="48" spans="1:7" x14ac:dyDescent="0.3">
      <c r="A48" s="1">
        <f t="shared" si="1"/>
        <v>47</v>
      </c>
      <c r="B48" s="8">
        <f t="shared" si="0"/>
        <v>28.809416025350842</v>
      </c>
    </row>
    <row r="49" spans="1:2" x14ac:dyDescent="0.3">
      <c r="A49" s="1">
        <f t="shared" si="1"/>
        <v>48</v>
      </c>
      <c r="B49" s="8">
        <f t="shared" si="0"/>
        <v>28.272569444444443</v>
      </c>
    </row>
    <row r="50" spans="1:2" x14ac:dyDescent="0.3">
      <c r="A50" s="1">
        <f t="shared" si="1"/>
        <v>49</v>
      </c>
      <c r="B50" s="8">
        <f t="shared" si="0"/>
        <v>27.755102040816329</v>
      </c>
    </row>
    <row r="51" spans="1:2" x14ac:dyDescent="0.3">
      <c r="A51" s="1">
        <f t="shared" si="1"/>
        <v>50</v>
      </c>
      <c r="B51" s="8">
        <f t="shared" si="0"/>
        <v>27.256</v>
      </c>
    </row>
    <row r="52" spans="1:2" x14ac:dyDescent="0.3">
      <c r="A52" s="1">
        <f t="shared" si="1"/>
        <v>51</v>
      </c>
      <c r="B52" s="8">
        <f t="shared" si="0"/>
        <v>26.774317570165319</v>
      </c>
    </row>
    <row r="53" spans="1:2" x14ac:dyDescent="0.3">
      <c r="A53" s="1">
        <f t="shared" si="1"/>
        <v>52</v>
      </c>
      <c r="B53" s="8">
        <f t="shared" si="0"/>
        <v>26.309171597633139</v>
      </c>
    </row>
    <row r="54" spans="1:2" x14ac:dyDescent="0.3">
      <c r="A54" s="1">
        <f t="shared" si="1"/>
        <v>53</v>
      </c>
      <c r="B54" s="8">
        <f t="shared" si="0"/>
        <v>25.859736561053758</v>
      </c>
    </row>
    <row r="55" spans="1:2" x14ac:dyDescent="0.3">
      <c r="A55" s="1">
        <f t="shared" si="1"/>
        <v>54</v>
      </c>
      <c r="B55" s="8">
        <f t="shared" si="0"/>
        <v>25.425240054869683</v>
      </c>
    </row>
    <row r="56" spans="1:2" x14ac:dyDescent="0.3">
      <c r="A56" s="1">
        <f t="shared" si="1"/>
        <v>55</v>
      </c>
      <c r="B56" s="8">
        <f t="shared" si="0"/>
        <v>25.004958677685948</v>
      </c>
    </row>
    <row r="57" spans="1:2" x14ac:dyDescent="0.3">
      <c r="A57" s="1">
        <f t="shared" si="1"/>
        <v>56</v>
      </c>
      <c r="B57" s="8">
        <f t="shared" si="0"/>
        <v>24.598214285714285</v>
      </c>
    </row>
    <row r="58" spans="1:2" x14ac:dyDescent="0.3">
      <c r="A58" s="1">
        <f t="shared" si="1"/>
        <v>57</v>
      </c>
      <c r="B58" s="8">
        <f t="shared" si="0"/>
        <v>24.204370575561711</v>
      </c>
    </row>
    <row r="59" spans="1:2" x14ac:dyDescent="0.3">
      <c r="A59" s="1">
        <f t="shared" si="1"/>
        <v>58</v>
      </c>
      <c r="B59" s="8">
        <f t="shared" si="0"/>
        <v>23.822829964328182</v>
      </c>
    </row>
    <row r="60" spans="1:2" x14ac:dyDescent="0.3">
      <c r="A60" s="1">
        <f t="shared" si="1"/>
        <v>59</v>
      </c>
      <c r="B60" s="8">
        <f t="shared" si="0"/>
        <v>23.453030738293592</v>
      </c>
    </row>
    <row r="61" spans="1:2" x14ac:dyDescent="0.3">
      <c r="A61" s="1">
        <f t="shared" si="1"/>
        <v>60</v>
      </c>
      <c r="B61" s="8">
        <f t="shared" si="0"/>
        <v>23.094444444444441</v>
      </c>
    </row>
    <row r="62" spans="1:2" x14ac:dyDescent="0.3">
      <c r="A62" s="1">
        <f t="shared" si="1"/>
        <v>61</v>
      </c>
      <c r="B62" s="8">
        <f t="shared" si="0"/>
        <v>22.746573501746841</v>
      </c>
    </row>
    <row r="63" spans="1:2" x14ac:dyDescent="0.3">
      <c r="A63" s="1">
        <f t="shared" si="1"/>
        <v>62</v>
      </c>
      <c r="B63" s="8">
        <f t="shared" si="0"/>
        <v>22.40894901144641</v>
      </c>
    </row>
    <row r="64" spans="1:2" x14ac:dyDescent="0.3">
      <c r="A64" s="1">
        <f t="shared" si="1"/>
        <v>63</v>
      </c>
      <c r="B64" s="8">
        <f t="shared" si="0"/>
        <v>22.081128747795415</v>
      </c>
    </row>
    <row r="65" spans="1:2" x14ac:dyDescent="0.3">
      <c r="A65" s="1">
        <f t="shared" si="1"/>
        <v>64</v>
      </c>
      <c r="B65" s="8">
        <f t="shared" si="0"/>
        <v>21.7626953125</v>
      </c>
    </row>
    <row r="66" spans="1:2" x14ac:dyDescent="0.3">
      <c r="A66" s="1">
        <f t="shared" si="1"/>
        <v>65</v>
      </c>
      <c r="B66" s="8">
        <f t="shared" si="0"/>
        <v>21.453254437869823</v>
      </c>
    </row>
    <row r="67" spans="1:2" x14ac:dyDescent="0.3">
      <c r="A67" s="1">
        <f t="shared" si="1"/>
        <v>66</v>
      </c>
      <c r="B67" s="8">
        <f t="shared" ref="B67:B75" si="2">($E$5*$E$6*$E$6/($A67))*(($E$3/2)-(1/6)*($E$3-$E$4))+($E$5*$E$6*$E$6/($A67))*(((1-$E$3)/2)+(1/6)*($E$3-$E$4))*IF($E$7&gt;=$A67,($E$7/$A67-1),(1-($E$7/$A67)))</f>
        <v>21.152433425160694</v>
      </c>
    </row>
    <row r="68" spans="1:2" x14ac:dyDescent="0.3">
      <c r="A68" s="1">
        <f t="shared" si="1"/>
        <v>67</v>
      </c>
      <c r="B68" s="8">
        <f t="shared" si="2"/>
        <v>20.859879705947872</v>
      </c>
    </row>
    <row r="69" spans="1:2" x14ac:dyDescent="0.3">
      <c r="A69" s="1">
        <f t="shared" si="1"/>
        <v>68</v>
      </c>
      <c r="B69" s="8">
        <f t="shared" si="2"/>
        <v>20.575259515570934</v>
      </c>
    </row>
    <row r="70" spans="1:2" x14ac:dyDescent="0.3">
      <c r="A70" s="1">
        <f t="shared" si="1"/>
        <v>69</v>
      </c>
      <c r="B70" s="8">
        <f t="shared" si="2"/>
        <v>20.298256668767067</v>
      </c>
    </row>
    <row r="71" spans="1:2" x14ac:dyDescent="0.3">
      <c r="A71" s="1">
        <f t="shared" ref="A71:A75" si="3">A70+1</f>
        <v>70</v>
      </c>
      <c r="B71" s="8">
        <f t="shared" si="2"/>
        <v>20.028571428571425</v>
      </c>
    </row>
    <row r="72" spans="1:2" x14ac:dyDescent="0.3">
      <c r="A72" s="1">
        <f t="shared" si="3"/>
        <v>71</v>
      </c>
      <c r="B72" s="8">
        <f t="shared" si="2"/>
        <v>19.76591946042452</v>
      </c>
    </row>
    <row r="73" spans="1:2" x14ac:dyDescent="0.3">
      <c r="A73" s="1">
        <f t="shared" si="3"/>
        <v>72</v>
      </c>
      <c r="B73" s="8">
        <f t="shared" si="2"/>
        <v>19.510030864197532</v>
      </c>
    </row>
    <row r="74" spans="1:2" x14ac:dyDescent="0.3">
      <c r="A74" s="1">
        <f t="shared" si="3"/>
        <v>73</v>
      </c>
      <c r="B74" s="8">
        <f t="shared" si="2"/>
        <v>19.260649277538</v>
      </c>
    </row>
    <row r="75" spans="1:2" x14ac:dyDescent="0.3">
      <c r="A75" s="1">
        <f t="shared" si="3"/>
        <v>74</v>
      </c>
      <c r="B75" s="8">
        <f t="shared" si="2"/>
        <v>19.017531044558069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Modèle</vt:lpstr>
      <vt:lpstr>Graphs - billets</vt:lpstr>
      <vt:lpstr>Modèle (Popp linéaire)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 MALOT</dc:creator>
  <cp:lastModifiedBy>JEROME MALOT</cp:lastModifiedBy>
  <dcterms:created xsi:type="dcterms:W3CDTF">2015-07-02T23:37:07Z</dcterms:created>
  <dcterms:modified xsi:type="dcterms:W3CDTF">2015-07-05T17:49:16Z</dcterms:modified>
</cp:coreProperties>
</file>